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20" windowWidth="32400" windowHeight="19660" tabRatio="500" activeTab="0"/>
  </bookViews>
  <sheets>
    <sheet name="Original Data Sheet" sheetId="1" r:id="rId1"/>
    <sheet name="Percentile" sheetId="2" r:id="rId2"/>
  </sheets>
  <definedNames/>
  <calcPr fullCalcOnLoad="1"/>
</workbook>
</file>

<file path=xl/sharedStrings.xml><?xml version="1.0" encoding="utf-8"?>
<sst xmlns="http://schemas.openxmlformats.org/spreadsheetml/2006/main" count="1220" uniqueCount="505">
  <si>
    <t> No  </t>
  </si>
  <si>
    <t> Maybe</t>
  </si>
  <si>
    <t> 1st Workshop I've attended </t>
  </si>
  <si>
    <t>Very poor  </t>
  </si>
  <si>
    <t> Poor  </t>
  </si>
  <si>
    <t> Average  </t>
  </si>
  <si>
    <t> Very good  </t>
  </si>
  <si>
    <t> Excellent  </t>
  </si>
  <si>
    <t> Yes  </t>
  </si>
  <si>
    <t> No  </t>
  </si>
  <si>
    <t>*Note* (only for Virtual Seminars)</t>
  </si>
  <si>
    <t>HEL*</t>
  </si>
  <si>
    <t>Emp Stat*</t>
  </si>
  <si>
    <t>Emp Type*</t>
  </si>
  <si>
    <t>House In*</t>
  </si>
  <si>
    <t>Speaker*</t>
  </si>
  <si>
    <t>Length*</t>
  </si>
  <si>
    <t>Informative*</t>
  </si>
  <si>
    <t>Organization*</t>
  </si>
  <si>
    <t xml:space="preserve">Attend* </t>
  </si>
  <si>
    <t xml:space="preserve"> Again*</t>
  </si>
  <si>
    <t>Recommend*</t>
  </si>
  <si>
    <t>Rate*</t>
  </si>
  <si>
    <t>Like*</t>
  </si>
  <si>
    <t>Like Least*</t>
  </si>
  <si>
    <t>Workshop Improvement*</t>
  </si>
  <si>
    <t>Summer 2010</t>
  </si>
  <si>
    <t>Elizabeth City State University</t>
  </si>
  <si>
    <t>Norfolk State University</t>
  </si>
  <si>
    <t>Mississippi Valley State University</t>
  </si>
  <si>
    <t>Saint Augustine's College</t>
  </si>
  <si>
    <t> $30 000 to $39 999  </t>
  </si>
  <si>
    <t> $40 000 to $49 999  </t>
  </si>
  <si>
    <t> $50 000 to $59 999 </t>
  </si>
  <si>
    <t> $60 000 to $69 999  </t>
  </si>
  <si>
    <t> $70 000 to $79 999 </t>
  </si>
  <si>
    <t> $80 000 to $89 999  </t>
  </si>
  <si>
    <t> $90 000 to $99 999  </t>
  </si>
  <si>
    <t> $100 000 to $149 999  </t>
  </si>
  <si>
    <t> Very Satisfied</t>
  </si>
  <si>
    <t> Very Dissatisfied  </t>
  </si>
  <si>
    <t> Dissatisfied  </t>
  </si>
  <si>
    <t> Neutral  </t>
  </si>
  <si>
    <t> Satisfied  </t>
  </si>
  <si>
    <t> Just about right</t>
  </si>
  <si>
    <t>Too long  </t>
  </si>
  <si>
    <t> Too short  </t>
  </si>
  <si>
    <t> Strongly Agree </t>
  </si>
  <si>
    <t>Strongly Disagree </t>
  </si>
  <si>
    <t> Disagree </t>
  </si>
  <si>
    <t> Neutral </t>
  </si>
  <si>
    <t> Agree  </t>
  </si>
  <si>
    <t>Strongly Disagree  </t>
  </si>
  <si>
    <t> Disagree  </t>
  </si>
  <si>
    <t> Maybe </t>
  </si>
  <si>
    <t> Don't usually attend workshops </t>
  </si>
  <si>
    <t>1-2 per year </t>
  </si>
  <si>
    <t> 3-4 per year  </t>
  </si>
  <si>
    <t> 5-6 per year  </t>
  </si>
  <si>
    <t> more than 6 per year  </t>
  </si>
  <si>
    <t> Yes  </t>
  </si>
  <si>
    <t> Working without pay in family business or farm </t>
  </si>
  <si>
    <t>Currently not employed </t>
  </si>
  <si>
    <t> Employee of a for-profit company or business or of an individual for wages salary or commissions  </t>
  </si>
  <si>
    <t> Employee of a not-for-profit tax-exempt or charitable organization  </t>
  </si>
  <si>
    <t> Local government employee (city county etc.)  </t>
  </si>
  <si>
    <t> State government employee  </t>
  </si>
  <si>
    <t> Federal government employee  </t>
  </si>
  <si>
    <t> Self-employed in own not-incorporated business professional practice or farm  </t>
  </si>
  <si>
    <t> Self-employed in own incorporated business professional practice or farm  </t>
  </si>
  <si>
    <t> $150 000 or more </t>
  </si>
  <si>
    <t> Less than $10 000  </t>
  </si>
  <si>
    <t> $10 000 to $19 999  </t>
  </si>
  <si>
    <t> $20 000 to $29 999  </t>
  </si>
  <si>
    <t> Doctorate degree (for example: PhD EdD) </t>
  </si>
  <si>
    <t> No schooling completed   </t>
  </si>
  <si>
    <t> High school graduate - high school diploma or the equivalent (for example: GED)  </t>
  </si>
  <si>
    <t> Some college credit but less than 1 year  </t>
  </si>
  <si>
    <t> 1 or more years of college no degree  </t>
  </si>
  <si>
    <t> Associate degree (for example: AA AS) </t>
  </si>
  <si>
    <t> Bachelor's degree (for example: BA AB BS)   </t>
  </si>
  <si>
    <t> Master's degree (for example: MA MS MEng MEd MSW MBA)   </t>
  </si>
  <si>
    <t> Professional degree (for example: MD DDS DVM LLB JD)  </t>
  </si>
  <si>
    <t> Unable to work </t>
  </si>
  <si>
    <t> Employed for wages  </t>
  </si>
  <si>
    <t> Retired </t>
  </si>
  <si>
    <t> A student </t>
  </si>
  <si>
    <t> A homemaker </t>
  </si>
  <si>
    <t> Out of work but not currently looking for work </t>
  </si>
  <si>
    <t> Out of work and looking for work </t>
  </si>
  <si>
    <t> Self-employed </t>
  </si>
  <si>
    <t>HEL</t>
  </si>
  <si>
    <t>Emp Stat</t>
  </si>
  <si>
    <t>Emp Type</t>
  </si>
  <si>
    <t>House In</t>
  </si>
  <si>
    <t>Speaker</t>
  </si>
  <si>
    <t>Length</t>
  </si>
  <si>
    <t>Informative</t>
  </si>
  <si>
    <t>Organization</t>
  </si>
  <si>
    <t>Attend</t>
  </si>
  <si>
    <t>Again</t>
  </si>
  <si>
    <t>Recommend</t>
  </si>
  <si>
    <t>Rate</t>
  </si>
  <si>
    <t>Like</t>
  </si>
  <si>
    <t>Like Least</t>
  </si>
  <si>
    <t>Workshop Improvement</t>
  </si>
  <si>
    <t>What is the highest degree or level of school you have completed?</t>
  </si>
  <si>
    <t>Employment Status</t>
  </si>
  <si>
    <t>Employer Type</t>
  </si>
  <si>
    <t>What is your total household income?</t>
  </si>
  <si>
    <t>Overall, how satisfied were you with the speakers/presenters?</t>
  </si>
  <si>
    <t>Did you feel the length of the workshop was too long, just about right, or too short?</t>
  </si>
  <si>
    <t>The content of the workshop was appropriate and informative.</t>
  </si>
  <si>
    <t>The content of the workshop was well organized.</t>
  </si>
  <si>
    <t>Approximately how many workshops of this type do you attend annually?</t>
  </si>
  <si>
    <t>Would you attend this workshop again?</t>
  </si>
  <si>
    <t>Would you recommend this workshop to others</t>
  </si>
  <si>
    <t>How would you rate this workshop, compared to other workshops of this type that you have attended?</t>
  </si>
  <si>
    <t>What did you like most about the workshop?</t>
  </si>
  <si>
    <t>What did you like least about the workshop?</t>
  </si>
  <si>
    <t>In what ways could this workshop be improved?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</si>
  <si>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</si>
  <si>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Percentile  10%</t>
  </si>
  <si>
    <t>URE OMPS Surveys</t>
  </si>
  <si>
    <t>Virtual Seminars Surveys</t>
  </si>
  <si>
    <t>Year</t>
  </si>
  <si>
    <t>Institution</t>
  </si>
  <si>
    <t xml:space="preserve">Title of Workshop </t>
  </si>
  <si>
    <t>*Note* (only for URE OMPS)</t>
  </si>
  <si>
    <t xml:space="preserve"> presenter waited on viewers to interact instead of  talking, </t>
  </si>
  <si>
    <t xml:space="preserve"> technical difficulties.</t>
  </si>
  <si>
    <t>N/A</t>
  </si>
  <si>
    <t>The graphs</t>
  </si>
  <si>
    <t xml:space="preserve"> saying ummm</t>
  </si>
  <si>
    <t xml:space="preserve">  better use of words.</t>
  </si>
  <si>
    <t>Mean</t>
  </si>
  <si>
    <t>Median</t>
  </si>
  <si>
    <t>Mode</t>
  </si>
  <si>
    <t>Deviation</t>
  </si>
  <si>
    <t>Confidence</t>
  </si>
  <si>
    <t>Surveys were put in alphabetical name based off of last name</t>
  </si>
  <si>
    <t>Gender</t>
  </si>
  <si>
    <t>Race</t>
  </si>
  <si>
    <t>Age</t>
  </si>
  <si>
    <t>Climate change and CReSIS</t>
  </si>
  <si>
    <t>F</t>
  </si>
  <si>
    <t>AF AM</t>
  </si>
  <si>
    <t>N/A</t>
  </si>
  <si>
    <t>AF AM</t>
  </si>
  <si>
    <t>informed about C.C</t>
  </si>
  <si>
    <t>N/A</t>
  </si>
  <si>
    <t>Seiemics and glaciers</t>
  </si>
  <si>
    <t>M</t>
  </si>
  <si>
    <t>W</t>
  </si>
  <si>
    <t xml:space="preserve"> via graphs, charts, and photos.</t>
  </si>
  <si>
    <t>bg knowledge</t>
  </si>
  <si>
    <t>Seismics and glaciers</t>
  </si>
  <si>
    <t xml:space="preserve"> topic was very interesting.</t>
  </si>
  <si>
    <t>Seismics and Glaciers</t>
  </si>
  <si>
    <t>How fast the ice sheets are melting</t>
  </si>
  <si>
    <t>graphics</t>
  </si>
  <si>
    <t>videos</t>
  </si>
  <si>
    <t xml:space="preserve"> Importance of it.</t>
  </si>
  <si>
    <t>STEM ACT  (Y/N)</t>
  </si>
  <si>
    <t>URP  (Y/N)</t>
  </si>
  <si>
    <t>What level of contact did you have with your home institutional dept faculty  (1 none- 5 much)</t>
  </si>
  <si>
    <t>Stero.  (Y/N)</t>
  </si>
  <si>
    <t>COC  (Y/N)</t>
  </si>
  <si>
    <t>Fears  (Y/N)</t>
  </si>
  <si>
    <t>Low Income, Single Head of Household ($15,000-$35,000)</t>
  </si>
  <si>
    <t>Low Income, Dual Head of Household ($35,000-$45,000)</t>
  </si>
  <si>
    <t>Middle Income, Single Head of Household ($45,000-$65,000)</t>
  </si>
  <si>
    <t>Middle Income, Dual Head of Household ($55,000-$75,000)</t>
  </si>
  <si>
    <t>High Income, Single Head of Household ($70,000 or more)</t>
  </si>
  <si>
    <t>High Income, Dual Head of Household ($100,000 or more)</t>
  </si>
  <si>
    <t xml:space="preserve"> Did not finish high school</t>
  </si>
  <si>
    <t>High school graduate or GED</t>
  </si>
  <si>
    <t xml:space="preserve"> High school graduate, some college</t>
  </si>
  <si>
    <t xml:space="preserve"> College graduate</t>
  </si>
  <si>
    <t>M.A. or equal</t>
  </si>
  <si>
    <t>Ph.D, M.D., or professional degree</t>
  </si>
  <si>
    <t xml:space="preserve"> High school graduate or GED</t>
  </si>
  <si>
    <t xml:space="preserve"> High school graduate, some college</t>
  </si>
  <si>
    <t xml:space="preserve"> M.A. or equal</t>
  </si>
  <si>
    <t>Picture (Y/N)</t>
  </si>
  <si>
    <t>ID Number</t>
  </si>
  <si>
    <t>ID Number</t>
  </si>
  <si>
    <t>Option (Y/N)</t>
  </si>
  <si>
    <t>Involvement (Y/N)</t>
  </si>
  <si>
    <t>Additional Information</t>
  </si>
  <si>
    <t>Involvement*</t>
  </si>
  <si>
    <t>FED*</t>
  </si>
  <si>
    <t>MED*</t>
  </si>
  <si>
    <t>STEM ACT*</t>
  </si>
  <si>
    <t>URP*</t>
  </si>
  <si>
    <t>Con. w/ Faculty*</t>
  </si>
  <si>
    <t>UE Comp.*</t>
  </si>
  <si>
    <t>Years Left*</t>
  </si>
  <si>
    <t>Grad Study*</t>
  </si>
  <si>
    <t>Further G.S*</t>
  </si>
  <si>
    <t>Submission*</t>
  </si>
  <si>
    <t>Stero.*</t>
  </si>
  <si>
    <t>COC*</t>
  </si>
  <si>
    <t>Fears*</t>
  </si>
  <si>
    <t>Option*</t>
  </si>
  <si>
    <t>Picture*</t>
  </si>
  <si>
    <t>Overall*</t>
  </si>
  <si>
    <t>Contribution*</t>
  </si>
  <si>
    <t>Reason*</t>
  </si>
  <si>
    <t>Advantages*</t>
  </si>
  <si>
    <t>Likes/Strengths*</t>
  </si>
  <si>
    <t>Improvement*</t>
  </si>
  <si>
    <t>Expectation*</t>
  </si>
  <si>
    <t>ID Number</t>
  </si>
  <si>
    <t>Year</t>
  </si>
  <si>
    <t>Institution</t>
  </si>
  <si>
    <t>Mentors</t>
  </si>
  <si>
    <t>Gender</t>
  </si>
  <si>
    <t>Race</t>
  </si>
  <si>
    <t>Age</t>
  </si>
  <si>
    <t>FSEB *</t>
  </si>
  <si>
    <t>Minors</t>
  </si>
  <si>
    <t>YES:1,2,3,4</t>
  </si>
  <si>
    <t>YES:6</t>
  </si>
  <si>
    <t>YES:1,2,4,6</t>
  </si>
  <si>
    <t>YES:4,5,6,7</t>
  </si>
  <si>
    <t>YES:1,2,6</t>
  </si>
  <si>
    <t>YES:2,8</t>
  </si>
  <si>
    <t>YES:1,2,3,6</t>
  </si>
  <si>
    <t>YES</t>
  </si>
  <si>
    <t>NO</t>
  </si>
  <si>
    <t>YES:2,3</t>
  </si>
  <si>
    <t>YES:7</t>
  </si>
  <si>
    <t>YES:1,2,3,7</t>
  </si>
  <si>
    <t>YES:8 WEIGHING MY CAREER OPTIONS</t>
  </si>
  <si>
    <t>It is a carer goal of mine</t>
  </si>
  <si>
    <t>It will bring opportunities for increased compensation</t>
  </si>
  <si>
    <t>I want to stay marketable</t>
  </si>
  <si>
    <t>I want to keep the momentum from my undergraduate years</t>
  </si>
  <si>
    <t>I do not wan tot enter the marketplace</t>
  </si>
  <si>
    <t>The kind of job that I want requires an advanced degree</t>
  </si>
  <si>
    <t>I am considering a graduate degree;howver, it will not be in the STEM</t>
  </si>
  <si>
    <t>Elizabeth City State University</t>
  </si>
  <si>
    <t xml:space="preserve">Elizabeth City State University </t>
  </si>
  <si>
    <t>Met Expectation</t>
  </si>
  <si>
    <t>Met Expectations</t>
  </si>
  <si>
    <t>Met Expectations</t>
  </si>
  <si>
    <t>Did not meet</t>
  </si>
  <si>
    <t>N/A</t>
  </si>
  <si>
    <t>N/A</t>
  </si>
  <si>
    <t>Career Opportunities</t>
  </si>
  <si>
    <t>Knowledge</t>
  </si>
  <si>
    <t>Career Opportunities;Knowledge</t>
  </si>
  <si>
    <t>Networking Opportunities</t>
  </si>
  <si>
    <t>Network Opportunities;Social Opportunities;Traveling</t>
  </si>
  <si>
    <t xml:space="preserve">Benefit with future in graduate study </t>
  </si>
  <si>
    <t>Start research on time, prevents rushing</t>
  </si>
  <si>
    <t>Pursued grad study, prior to this program (1 not likely- 5 very likely)</t>
  </si>
  <si>
    <t>Pursue grad study, after participating in this program (1 not likely- 5 very likely)</t>
  </si>
  <si>
    <t>Submit an application to grad school within 1-5 years  (1 not likely- 5 very likely)</t>
  </si>
  <si>
    <t>YES:1,2,3,4,7</t>
  </si>
  <si>
    <t>YES:1,2,4</t>
  </si>
  <si>
    <t>YES:1,2,3,4,6</t>
  </si>
  <si>
    <t>YES:1,6</t>
  </si>
  <si>
    <t>YES:1,3,4</t>
  </si>
  <si>
    <t>YES:1,2,3,4,6</t>
  </si>
  <si>
    <t>YES:1,3,4</t>
  </si>
  <si>
    <t>YES:4,6</t>
  </si>
  <si>
    <t>NO</t>
  </si>
  <si>
    <t>Networking Opportuntites</t>
  </si>
  <si>
    <t>Networking Opportunities; Knowledge</t>
  </si>
  <si>
    <t>Networking Opportuntites</t>
  </si>
  <si>
    <t>Career Opportunities, Knowledge</t>
  </si>
  <si>
    <t>Career Opportunities</t>
  </si>
  <si>
    <t>Career Opportunities</t>
  </si>
  <si>
    <t>Career Opportunities;Social Opportunities</t>
  </si>
  <si>
    <t>Network Opportunities;Social Opportunities</t>
  </si>
  <si>
    <t>N/A</t>
  </si>
  <si>
    <t>N/A</t>
  </si>
  <si>
    <t>N/A</t>
  </si>
  <si>
    <t>Fears/ and or apprehensions regarding grad school, prior to participating in this program</t>
  </si>
  <si>
    <t>Do you feel grad school is an option for you, after participating in this progam</t>
  </si>
  <si>
    <t>Can you picture yourself working as a science professor or researcher, after participating in this program</t>
  </si>
  <si>
    <t>What is your overall action of the program 1-5 (Summer 2008; Spring 2010:1 very informative - 5 Not informative)</t>
  </si>
  <si>
    <t>Has this program contributed to your academic or professional development?</t>
  </si>
  <si>
    <t>Reason program has contributed</t>
  </si>
  <si>
    <t>How could the program be improved?</t>
  </si>
  <si>
    <t>What did you like about the program?</t>
  </si>
  <si>
    <t>What were the program's likes and strengths?</t>
  </si>
  <si>
    <t>How did the program not meet your expectations?</t>
  </si>
  <si>
    <t>Level of Parent Education (FATHER)</t>
  </si>
  <si>
    <t>Level of Parent Education (MOTHER)</t>
  </si>
  <si>
    <t>Have you ever been involved in extracurricular activities dealing with STEM?</t>
  </si>
  <si>
    <t>Have you ever been involved with an undergraduate Research Opportunity Program</t>
  </si>
  <si>
    <t>UE Comp.</t>
  </si>
  <si>
    <t>How many years of undergrad completed?</t>
  </si>
  <si>
    <t>How many more years do you have to complete?</t>
  </si>
  <si>
    <t>Did you hold negative views/stereotypes about scientists</t>
  </si>
  <si>
    <t>Family Socio-Economic Background</t>
  </si>
  <si>
    <t>Have your views about scientists and science as a career option changed for the better?</t>
  </si>
  <si>
    <t>Elizabeth City Sate University</t>
  </si>
  <si>
    <t>Elizabeth City Sate University</t>
  </si>
  <si>
    <t>Mississippi Valley State University</t>
  </si>
  <si>
    <t>North Carolina A&amp;T</t>
  </si>
  <si>
    <t>St. Augustine's College</t>
  </si>
  <si>
    <t>University of  Lagos</t>
  </si>
  <si>
    <t>Winston-Salem University</t>
  </si>
  <si>
    <t>Elizabeth City State University</t>
  </si>
  <si>
    <t>Spring 2010</t>
  </si>
  <si>
    <t>Spring 2010</t>
  </si>
  <si>
    <t>Summer 2008</t>
  </si>
  <si>
    <t>African American</t>
  </si>
  <si>
    <t>African American</t>
  </si>
  <si>
    <t>African American</t>
  </si>
  <si>
    <t>African American</t>
  </si>
  <si>
    <t>African American</t>
  </si>
  <si>
    <t>American Indian</t>
  </si>
  <si>
    <t>FSEB</t>
  </si>
  <si>
    <t>FED</t>
  </si>
  <si>
    <t>MED</t>
  </si>
  <si>
    <t>Con.w/Faculty</t>
  </si>
  <si>
    <t>While growing up, did you have a relative, or family friend involved in science?</t>
  </si>
  <si>
    <t>Focus on College</t>
  </si>
  <si>
    <t>P80</t>
  </si>
  <si>
    <t>Reason</t>
  </si>
  <si>
    <t>Advantages</t>
  </si>
  <si>
    <t>Female</t>
  </si>
  <si>
    <t>Fox</t>
  </si>
  <si>
    <t>Sampson</t>
  </si>
  <si>
    <t>Sherry</t>
  </si>
  <si>
    <t>Remote Sensing</t>
  </si>
  <si>
    <t>2 to 3</t>
  </si>
  <si>
    <t>Hands on Activities</t>
  </si>
  <si>
    <t>More kids; more off campus staff</t>
  </si>
  <si>
    <t>Marketing</t>
  </si>
  <si>
    <t>1:2,3</t>
  </si>
  <si>
    <t>Hands-on; Knowledge</t>
  </si>
  <si>
    <t>Variety of Activities</t>
  </si>
  <si>
    <t>Hayden</t>
  </si>
  <si>
    <t>Visit more museums/Materials covered</t>
  </si>
  <si>
    <t>Learn more about AF AM HIST</t>
  </si>
  <si>
    <t>undecided</t>
  </si>
  <si>
    <t>Duration of the Program</t>
  </si>
  <si>
    <t>Very satisfied with program</t>
  </si>
  <si>
    <t>Business Admin</t>
  </si>
  <si>
    <t>1:1,2,3,7</t>
  </si>
  <si>
    <t>Traveling, Hands on Learning</t>
  </si>
  <si>
    <t>Info on other science/engineering related backgrounds</t>
  </si>
  <si>
    <t>Schloss</t>
  </si>
  <si>
    <t>1:8 WEIGHING MY CAREER OPTIONS</t>
  </si>
  <si>
    <t>Helped with choosing career path</t>
  </si>
  <si>
    <t>Female</t>
  </si>
  <si>
    <t>1:1,2,6</t>
  </si>
  <si>
    <t>Enhanced Skills</t>
  </si>
  <si>
    <t>Knowledge, hands-on learning</t>
  </si>
  <si>
    <t xml:space="preserve">Hands-ons Research, </t>
  </si>
  <si>
    <t>Not outside when too hot</t>
  </si>
  <si>
    <t>Female</t>
  </si>
  <si>
    <t>Male</t>
  </si>
  <si>
    <t>Male</t>
  </si>
  <si>
    <t>Female</t>
  </si>
  <si>
    <t>Male</t>
  </si>
  <si>
    <t>Male</t>
  </si>
  <si>
    <t>YES</t>
  </si>
  <si>
    <t>N/A</t>
  </si>
  <si>
    <t>Professional Development</t>
  </si>
  <si>
    <t>Duration of the program</t>
  </si>
  <si>
    <t>UNSURE</t>
  </si>
  <si>
    <t>1:1,2,4,6</t>
  </si>
  <si>
    <t>Program geared towards Biology</t>
  </si>
  <si>
    <t>GRE Test Prep/Dates</t>
  </si>
  <si>
    <t>Digital Cartography</t>
  </si>
  <si>
    <t>1:4,5,6,7</t>
  </si>
  <si>
    <t>UNSUE</t>
  </si>
  <si>
    <t>Helped choose career path</t>
  </si>
  <si>
    <t xml:space="preserve">Overall Confidence </t>
  </si>
  <si>
    <t>Variance</t>
  </si>
  <si>
    <t>Percentile</t>
  </si>
  <si>
    <t>Variance</t>
  </si>
  <si>
    <t>ID Number</t>
  </si>
  <si>
    <t>P10</t>
  </si>
  <si>
    <t>P20</t>
  </si>
  <si>
    <t>P50</t>
  </si>
  <si>
    <t>Increase lessons</t>
  </si>
  <si>
    <t>Mr. Wilson, Dr. Caldwell</t>
  </si>
  <si>
    <t>Less work</t>
  </si>
  <si>
    <t>Public Adminstrator</t>
  </si>
  <si>
    <t>1:1,2,3,6</t>
  </si>
  <si>
    <t>1:2,8</t>
  </si>
  <si>
    <t>Focused on Future</t>
  </si>
  <si>
    <t>NO</t>
  </si>
  <si>
    <t>YES</t>
  </si>
  <si>
    <t>UNSURE</t>
  </si>
  <si>
    <t>NO</t>
  </si>
  <si>
    <t>Standard Deviation</t>
  </si>
  <si>
    <t>Overall Deviation</t>
  </si>
  <si>
    <t>Improvement</t>
  </si>
  <si>
    <t>Jeff Wood</t>
  </si>
  <si>
    <t>Malcolm Lecompte</t>
  </si>
  <si>
    <t>Ernst Wilson</t>
  </si>
  <si>
    <t>None Needed</t>
  </si>
  <si>
    <t>Did not meet</t>
  </si>
  <si>
    <t>Met Expectations</t>
  </si>
  <si>
    <t>Mean</t>
  </si>
  <si>
    <t>Median</t>
  </si>
  <si>
    <t>Mode</t>
  </si>
  <si>
    <t>Overall Mean</t>
  </si>
  <si>
    <t>Overall Median</t>
  </si>
  <si>
    <t>Overall Mode</t>
  </si>
  <si>
    <t>Professional Development</t>
  </si>
  <si>
    <t>Knowledge</t>
  </si>
  <si>
    <t>Research</t>
  </si>
  <si>
    <t>Time</t>
  </si>
  <si>
    <t>Met</t>
  </si>
  <si>
    <t>Male</t>
  </si>
  <si>
    <t>Median</t>
  </si>
  <si>
    <t>Mode</t>
  </si>
  <si>
    <t>1:4,6</t>
  </si>
  <si>
    <t>More Precise Schedule</t>
  </si>
  <si>
    <t>Spellman College</t>
  </si>
  <si>
    <t>Gender</t>
  </si>
  <si>
    <t>Age</t>
  </si>
  <si>
    <t>FSEB</t>
  </si>
  <si>
    <t>Involvement</t>
  </si>
  <si>
    <t>FED</t>
  </si>
  <si>
    <t>MED</t>
  </si>
  <si>
    <t>STEM ACT</t>
  </si>
  <si>
    <t>URP</t>
  </si>
  <si>
    <t>Expectation</t>
  </si>
  <si>
    <t>Met Expectation</t>
  </si>
  <si>
    <t>Networking Opp.</t>
  </si>
  <si>
    <t>UE Comp.</t>
  </si>
  <si>
    <t>Years Left</t>
  </si>
  <si>
    <t>Grad Study</t>
  </si>
  <si>
    <t>Further G.S</t>
  </si>
  <si>
    <t>Submission</t>
  </si>
  <si>
    <t>Stero.</t>
  </si>
  <si>
    <t>COC</t>
  </si>
  <si>
    <t>Fears</t>
  </si>
  <si>
    <t>Option</t>
  </si>
  <si>
    <t>Picture</t>
  </si>
  <si>
    <t>Overall</t>
  </si>
  <si>
    <t>Contribution</t>
  </si>
  <si>
    <t>Experince</t>
  </si>
  <si>
    <t>P50</t>
  </si>
  <si>
    <t>P80</t>
  </si>
  <si>
    <t>P95</t>
  </si>
  <si>
    <t>Business Presentation</t>
  </si>
  <si>
    <t>opportunites</t>
  </si>
  <si>
    <t>Malcolm LeCompte</t>
  </si>
  <si>
    <t>Professional Development</t>
  </si>
  <si>
    <t>Opportunites</t>
  </si>
  <si>
    <t>Technical Skills, Professional Develop.</t>
  </si>
  <si>
    <t xml:space="preserve">Hands-ons Research, </t>
  </si>
  <si>
    <t>Inform</t>
  </si>
  <si>
    <t>Workshops</t>
  </si>
  <si>
    <t>Time</t>
  </si>
  <si>
    <t>Research</t>
  </si>
  <si>
    <t>Likes/Strengths</t>
  </si>
  <si>
    <t>Workshop</t>
  </si>
  <si>
    <t>Networking</t>
  </si>
  <si>
    <t>Travelling</t>
  </si>
  <si>
    <t>Opportunities</t>
  </si>
  <si>
    <t>More information</t>
  </si>
  <si>
    <t>Money</t>
  </si>
  <si>
    <t>Networking Opportunities</t>
  </si>
  <si>
    <t>Jinchun Yuan, Dr. Andrea Lawrence</t>
  </si>
  <si>
    <t>Peter NWILO</t>
  </si>
  <si>
    <t>1:1,2,3,4,7</t>
  </si>
  <si>
    <t>1:1,2,4</t>
  </si>
  <si>
    <t>1:1,6</t>
  </si>
  <si>
    <t>1:1,3,4</t>
  </si>
  <si>
    <t>1:1,2,3,4,6</t>
  </si>
  <si>
    <t>Knowledge</t>
  </si>
  <si>
    <t>Schloss</t>
  </si>
  <si>
    <t>Education</t>
  </si>
  <si>
    <t>Mathematics</t>
  </si>
  <si>
    <t>Sec. Educatio</t>
  </si>
  <si>
    <t>N/A</t>
  </si>
  <si>
    <t>Hands-on</t>
  </si>
  <si>
    <t>Traveling</t>
  </si>
  <si>
    <t>Future Career Path</t>
  </si>
  <si>
    <t>Future goals</t>
  </si>
  <si>
    <t>Traveling, Hands on Learing</t>
  </si>
  <si>
    <t>Wish it was open to more than just freshman</t>
  </si>
  <si>
    <t>Mean</t>
  </si>
  <si>
    <t>M</t>
  </si>
  <si>
    <t>Jinchun Yuan</t>
  </si>
  <si>
    <t>Knowledge</t>
  </si>
  <si>
    <t>Networking Opportunities</t>
  </si>
  <si>
    <t>1:1,2,3,4</t>
  </si>
  <si>
    <t>NO</t>
  </si>
  <si>
    <t>Career Opportunities</t>
  </si>
  <si>
    <t>Hire More Pro-active mentors</t>
  </si>
  <si>
    <t>Jinchun Yuan</t>
  </si>
  <si>
    <t>Learning New Skills</t>
  </si>
  <si>
    <t>Mentorship;Finance</t>
  </si>
  <si>
    <t>Malcolm LeCompte</t>
  </si>
  <si>
    <t>Computer Networking</t>
  </si>
  <si>
    <t>Public Speaking</t>
  </si>
  <si>
    <t>Research Opportunities/Social Network</t>
  </si>
  <si>
    <t>Confidence Level</t>
  </si>
  <si>
    <t>P95</t>
  </si>
  <si>
    <t>P10</t>
  </si>
  <si>
    <t>P20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</si>
</sst>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10"/>
      <color indexed="8"/>
      <name val="Verdana"/>
      <family val="0"/>
    </font>
    <font>
      <sz val="10"/>
      <name val="Arial"/>
      <family val="0"/>
    </font>
    <font>
      <b/>
      <sz val="22"/>
      <name val="Verdana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158</xdr:row>
      <xdr:rowOff>0</xdr:rowOff>
    </xdr:from>
    <xdr:ext cx="9525" cy="295275"/>
    <xdr:sp>
      <xdr:nvSpPr>
        <xdr:cNvPr id="1" name="AutoShape 1"/>
        <xdr:cNvSpPr>
          <a:spLocks noChangeAspect="1"/>
        </xdr:cNvSpPr>
      </xdr:nvSpPr>
      <xdr:spPr>
        <a:xfrm>
          <a:off x="3667125" y="262223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160</xdr:row>
      <xdr:rowOff>0</xdr:rowOff>
    </xdr:from>
    <xdr:ext cx="9525" cy="295275"/>
    <xdr:sp>
      <xdr:nvSpPr>
        <xdr:cNvPr id="2" name="AutoShape 2"/>
        <xdr:cNvSpPr>
          <a:spLocks noChangeAspect="1"/>
        </xdr:cNvSpPr>
      </xdr:nvSpPr>
      <xdr:spPr>
        <a:xfrm>
          <a:off x="3667125" y="265461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161</xdr:row>
      <xdr:rowOff>0</xdr:rowOff>
    </xdr:from>
    <xdr:ext cx="9525" cy="295275"/>
    <xdr:sp>
      <xdr:nvSpPr>
        <xdr:cNvPr id="3" name="AutoShape 3"/>
        <xdr:cNvSpPr>
          <a:spLocks noChangeAspect="1"/>
        </xdr:cNvSpPr>
      </xdr:nvSpPr>
      <xdr:spPr>
        <a:xfrm>
          <a:off x="3667125" y="267081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162</xdr:row>
      <xdr:rowOff>0</xdr:rowOff>
    </xdr:from>
    <xdr:ext cx="9525" cy="295275"/>
    <xdr:sp>
      <xdr:nvSpPr>
        <xdr:cNvPr id="4" name="AutoShape 4"/>
        <xdr:cNvSpPr>
          <a:spLocks noChangeAspect="1"/>
        </xdr:cNvSpPr>
      </xdr:nvSpPr>
      <xdr:spPr>
        <a:xfrm>
          <a:off x="3667125" y="268700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163</xdr:row>
      <xdr:rowOff>0</xdr:rowOff>
    </xdr:from>
    <xdr:ext cx="9525" cy="295275"/>
    <xdr:sp>
      <xdr:nvSpPr>
        <xdr:cNvPr id="5" name="AutoShape 5"/>
        <xdr:cNvSpPr>
          <a:spLocks noChangeAspect="1"/>
        </xdr:cNvSpPr>
      </xdr:nvSpPr>
      <xdr:spPr>
        <a:xfrm>
          <a:off x="3667125" y="270319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169</xdr:row>
      <xdr:rowOff>0</xdr:rowOff>
    </xdr:from>
    <xdr:ext cx="9525" cy="304800"/>
    <xdr:sp>
      <xdr:nvSpPr>
        <xdr:cNvPr id="6" name="AutoShape 6"/>
        <xdr:cNvSpPr>
          <a:spLocks noChangeAspect="1"/>
        </xdr:cNvSpPr>
      </xdr:nvSpPr>
      <xdr:spPr>
        <a:xfrm>
          <a:off x="3667125" y="280320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170</xdr:row>
      <xdr:rowOff>0</xdr:rowOff>
    </xdr:from>
    <xdr:ext cx="9525" cy="304800"/>
    <xdr:sp>
      <xdr:nvSpPr>
        <xdr:cNvPr id="7" name="AutoShape 7"/>
        <xdr:cNvSpPr>
          <a:spLocks noChangeAspect="1"/>
        </xdr:cNvSpPr>
      </xdr:nvSpPr>
      <xdr:spPr>
        <a:xfrm>
          <a:off x="3667125" y="28194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171</xdr:row>
      <xdr:rowOff>0</xdr:rowOff>
    </xdr:from>
    <xdr:ext cx="9525" cy="304800"/>
    <xdr:sp>
      <xdr:nvSpPr>
        <xdr:cNvPr id="8" name="AutoShape 8"/>
        <xdr:cNvSpPr>
          <a:spLocks noChangeAspect="1"/>
        </xdr:cNvSpPr>
      </xdr:nvSpPr>
      <xdr:spPr>
        <a:xfrm>
          <a:off x="3667125" y="283845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173</xdr:row>
      <xdr:rowOff>0</xdr:rowOff>
    </xdr:from>
    <xdr:ext cx="9525" cy="304800"/>
    <xdr:sp>
      <xdr:nvSpPr>
        <xdr:cNvPr id="9" name="AutoShape 9"/>
        <xdr:cNvSpPr>
          <a:spLocks noChangeAspect="1"/>
        </xdr:cNvSpPr>
      </xdr:nvSpPr>
      <xdr:spPr>
        <a:xfrm>
          <a:off x="3667125" y="2873692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180</xdr:row>
      <xdr:rowOff>0</xdr:rowOff>
    </xdr:from>
    <xdr:ext cx="9525" cy="304800"/>
    <xdr:sp>
      <xdr:nvSpPr>
        <xdr:cNvPr id="10" name="AutoShape 10"/>
        <xdr:cNvSpPr>
          <a:spLocks noChangeAspect="1"/>
        </xdr:cNvSpPr>
      </xdr:nvSpPr>
      <xdr:spPr>
        <a:xfrm>
          <a:off x="3667125" y="2995612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191</xdr:row>
      <xdr:rowOff>0</xdr:rowOff>
    </xdr:from>
    <xdr:ext cx="9525" cy="295275"/>
    <xdr:sp>
      <xdr:nvSpPr>
        <xdr:cNvPr id="11" name="AutoShape 14"/>
        <xdr:cNvSpPr>
          <a:spLocks noChangeAspect="1"/>
        </xdr:cNvSpPr>
      </xdr:nvSpPr>
      <xdr:spPr>
        <a:xfrm>
          <a:off x="3667125" y="31851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197</xdr:row>
      <xdr:rowOff>0</xdr:rowOff>
    </xdr:from>
    <xdr:ext cx="9525" cy="295275"/>
    <xdr:sp>
      <xdr:nvSpPr>
        <xdr:cNvPr id="12" name="AutoShape 15"/>
        <xdr:cNvSpPr>
          <a:spLocks noChangeAspect="1"/>
        </xdr:cNvSpPr>
      </xdr:nvSpPr>
      <xdr:spPr>
        <a:xfrm>
          <a:off x="3667125" y="328231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199</xdr:row>
      <xdr:rowOff>0</xdr:rowOff>
    </xdr:from>
    <xdr:ext cx="9525" cy="295275"/>
    <xdr:sp>
      <xdr:nvSpPr>
        <xdr:cNvPr id="13" name="AutoShape 16"/>
        <xdr:cNvSpPr>
          <a:spLocks noChangeAspect="1"/>
        </xdr:cNvSpPr>
      </xdr:nvSpPr>
      <xdr:spPr>
        <a:xfrm>
          <a:off x="3667125" y="331470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204</xdr:row>
      <xdr:rowOff>0</xdr:rowOff>
    </xdr:from>
    <xdr:ext cx="9525" cy="295275"/>
    <xdr:sp>
      <xdr:nvSpPr>
        <xdr:cNvPr id="14" name="AutoShape 17"/>
        <xdr:cNvSpPr>
          <a:spLocks noChangeAspect="1"/>
        </xdr:cNvSpPr>
      </xdr:nvSpPr>
      <xdr:spPr>
        <a:xfrm>
          <a:off x="3667125" y="339566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211</xdr:row>
      <xdr:rowOff>0</xdr:rowOff>
    </xdr:from>
    <xdr:ext cx="9525" cy="304800"/>
    <xdr:sp>
      <xdr:nvSpPr>
        <xdr:cNvPr id="15" name="AutoShape 18"/>
        <xdr:cNvSpPr>
          <a:spLocks noChangeAspect="1"/>
        </xdr:cNvSpPr>
      </xdr:nvSpPr>
      <xdr:spPr>
        <a:xfrm>
          <a:off x="3667125" y="351186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216</xdr:row>
      <xdr:rowOff>0</xdr:rowOff>
    </xdr:from>
    <xdr:ext cx="9525" cy="304800"/>
    <xdr:sp>
      <xdr:nvSpPr>
        <xdr:cNvPr id="16" name="AutoShape 19"/>
        <xdr:cNvSpPr>
          <a:spLocks noChangeAspect="1"/>
        </xdr:cNvSpPr>
      </xdr:nvSpPr>
      <xdr:spPr>
        <a:xfrm>
          <a:off x="3667125" y="3598545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222</xdr:row>
      <xdr:rowOff>0</xdr:rowOff>
    </xdr:from>
    <xdr:ext cx="9525" cy="304800"/>
    <xdr:sp>
      <xdr:nvSpPr>
        <xdr:cNvPr id="17" name="AutoShape 20"/>
        <xdr:cNvSpPr>
          <a:spLocks noChangeAspect="1"/>
        </xdr:cNvSpPr>
      </xdr:nvSpPr>
      <xdr:spPr>
        <a:xfrm>
          <a:off x="3667125" y="3701415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231</xdr:row>
      <xdr:rowOff>0</xdr:rowOff>
    </xdr:from>
    <xdr:ext cx="9525" cy="304800"/>
    <xdr:sp>
      <xdr:nvSpPr>
        <xdr:cNvPr id="18" name="AutoShape 21"/>
        <xdr:cNvSpPr>
          <a:spLocks noChangeAspect="1"/>
        </xdr:cNvSpPr>
      </xdr:nvSpPr>
      <xdr:spPr>
        <a:xfrm>
          <a:off x="3667125" y="38585775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1</xdr:col>
      <xdr:colOff>9525</xdr:colOff>
      <xdr:row>247</xdr:row>
      <xdr:rowOff>0</xdr:rowOff>
    </xdr:from>
    <xdr:ext cx="9525" cy="304800"/>
    <xdr:sp>
      <xdr:nvSpPr>
        <xdr:cNvPr id="19" name="AutoShape 22"/>
        <xdr:cNvSpPr>
          <a:spLocks noChangeAspect="1"/>
        </xdr:cNvSpPr>
      </xdr:nvSpPr>
      <xdr:spPr>
        <a:xfrm>
          <a:off x="3667125" y="413766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7"/>
  <sheetViews>
    <sheetView tabSelected="1" workbookViewId="0" topLeftCell="A9">
      <selection activeCell="D68" sqref="D68"/>
    </sheetView>
  </sheetViews>
  <sheetFormatPr defaultColWidth="10.75390625" defaultRowHeight="12.75"/>
  <cols>
    <col min="1" max="1" width="48.00390625" style="1" customWidth="1"/>
    <col min="2" max="2" width="88.25390625" style="1" customWidth="1"/>
    <col min="3" max="3" width="15.125" style="1" customWidth="1"/>
    <col min="4" max="4" width="33.00390625" style="1" customWidth="1"/>
    <col min="5" max="5" width="26.875" style="1" customWidth="1"/>
    <col min="6" max="6" width="11.375" style="1" customWidth="1"/>
    <col min="7" max="7" width="15.75390625" style="1" customWidth="1"/>
    <col min="8" max="8" width="11.625" style="1" customWidth="1"/>
    <col min="9" max="9" width="14.625" style="1" customWidth="1"/>
    <col min="10" max="10" width="17.75390625" style="1" customWidth="1"/>
    <col min="11" max="11" width="17.125" style="1" customWidth="1"/>
    <col min="12" max="12" width="16.125" style="1" customWidth="1"/>
    <col min="13" max="13" width="17.375" style="1" customWidth="1"/>
    <col min="14" max="14" width="11.00390625" style="1" customWidth="1"/>
    <col min="15" max="15" width="25.125" style="1" customWidth="1"/>
    <col min="16" max="16" width="19.75390625" style="1" customWidth="1"/>
    <col min="17" max="17" width="20.125" style="1" customWidth="1"/>
    <col min="18" max="18" width="18.875" style="1" customWidth="1"/>
    <col min="19" max="19" width="18.375" style="1" customWidth="1"/>
    <col min="20" max="20" width="19.00390625" style="1" customWidth="1"/>
    <col min="21" max="21" width="16.75390625" style="1" customWidth="1"/>
    <col min="22" max="22" width="17.625" style="1" customWidth="1"/>
    <col min="23" max="23" width="36.75390625" style="1" customWidth="1"/>
    <col min="24" max="24" width="13.625" style="1" customWidth="1"/>
    <col min="25" max="25" width="31.625" style="1" customWidth="1"/>
    <col min="26" max="26" width="13.75390625" style="1" customWidth="1"/>
    <col min="27" max="27" width="17.125" style="1" customWidth="1"/>
    <col min="28" max="28" width="18.875" style="1" customWidth="1"/>
    <col min="29" max="29" width="40.375" style="1" customWidth="1"/>
    <col min="30" max="30" width="36.25390625" style="1" customWidth="1"/>
    <col min="31" max="31" width="29.375" style="1" customWidth="1"/>
    <col min="32" max="32" width="30.75390625" style="1" customWidth="1"/>
    <col min="33" max="33" width="21.375" style="1" customWidth="1"/>
    <col min="34" max="34" width="50.125" style="1" customWidth="1"/>
    <col min="35" max="16384" width="10.75390625" style="1" customWidth="1"/>
  </cols>
  <sheetData>
    <row r="1" ht="27.75">
      <c r="A1" s="18" t="s">
        <v>123</v>
      </c>
    </row>
    <row r="2" spans="1:256" s="12" customFormat="1" ht="18">
      <c r="A2" s="11" t="s">
        <v>213</v>
      </c>
      <c r="C2" s="11" t="s">
        <v>214</v>
      </c>
      <c r="D2" s="11" t="s">
        <v>215</v>
      </c>
      <c r="E2" s="11" t="s">
        <v>216</v>
      </c>
      <c r="F2" s="11" t="s">
        <v>217</v>
      </c>
      <c r="G2" s="11" t="s">
        <v>218</v>
      </c>
      <c r="H2" s="11" t="s">
        <v>219</v>
      </c>
      <c r="I2" s="11" t="s">
        <v>220</v>
      </c>
      <c r="J2" s="11" t="s">
        <v>190</v>
      </c>
      <c r="K2" s="11" t="s">
        <v>191</v>
      </c>
      <c r="L2" s="11" t="s">
        <v>192</v>
      </c>
      <c r="M2" s="11" t="s">
        <v>193</v>
      </c>
      <c r="N2" s="11" t="s">
        <v>194</v>
      </c>
      <c r="O2" s="11" t="s">
        <v>195</v>
      </c>
      <c r="P2" s="11" t="s">
        <v>221</v>
      </c>
      <c r="Q2" s="11" t="s">
        <v>196</v>
      </c>
      <c r="R2" s="11" t="s">
        <v>197</v>
      </c>
      <c r="S2" s="11" t="s">
        <v>198</v>
      </c>
      <c r="T2" s="11" t="s">
        <v>199</v>
      </c>
      <c r="U2" s="11" t="s">
        <v>200</v>
      </c>
      <c r="V2" s="11" t="s">
        <v>201</v>
      </c>
      <c r="W2" s="11" t="s">
        <v>202</v>
      </c>
      <c r="X2" s="11" t="s">
        <v>203</v>
      </c>
      <c r="Y2" s="11" t="s">
        <v>204</v>
      </c>
      <c r="Z2" s="11" t="s">
        <v>205</v>
      </c>
      <c r="AA2" s="11" t="s">
        <v>206</v>
      </c>
      <c r="AB2" s="11" t="s">
        <v>207</v>
      </c>
      <c r="AC2" s="11" t="s">
        <v>208</v>
      </c>
      <c r="AD2" s="11" t="s">
        <v>209</v>
      </c>
      <c r="AE2" s="11" t="s">
        <v>210</v>
      </c>
      <c r="AF2" s="11" t="s">
        <v>211</v>
      </c>
      <c r="AG2" s="11" t="s">
        <v>212</v>
      </c>
      <c r="AH2" s="11" t="s">
        <v>189</v>
      </c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2.75">
      <c r="A3" s="5">
        <v>1</v>
      </c>
      <c r="C3" s="9" t="s">
        <v>310</v>
      </c>
      <c r="D3" s="9" t="s">
        <v>300</v>
      </c>
      <c r="E3" s="5" t="s">
        <v>397</v>
      </c>
      <c r="F3" s="9" t="s">
        <v>357</v>
      </c>
      <c r="G3" s="9" t="s">
        <v>311</v>
      </c>
      <c r="H3" s="5">
        <v>19</v>
      </c>
      <c r="I3" s="5">
        <v>4</v>
      </c>
      <c r="J3" s="5" t="s">
        <v>390</v>
      </c>
      <c r="K3" s="5">
        <v>1</v>
      </c>
      <c r="L3" s="5">
        <v>3</v>
      </c>
      <c r="M3" s="5" t="s">
        <v>390</v>
      </c>
      <c r="N3" s="5" t="s">
        <v>390</v>
      </c>
      <c r="O3" s="5"/>
      <c r="P3" s="5" t="s">
        <v>475</v>
      </c>
      <c r="Q3" s="5">
        <v>1</v>
      </c>
      <c r="R3" s="5">
        <v>3</v>
      </c>
      <c r="S3" s="5">
        <v>1</v>
      </c>
      <c r="T3" s="5">
        <v>3</v>
      </c>
      <c r="U3" s="5">
        <v>5</v>
      </c>
      <c r="V3" s="5" t="s">
        <v>390</v>
      </c>
      <c r="W3" s="5" t="s">
        <v>391</v>
      </c>
      <c r="X3" s="5" t="s">
        <v>390</v>
      </c>
      <c r="Y3" s="9" t="s">
        <v>260</v>
      </c>
      <c r="Z3" s="5" t="s">
        <v>392</v>
      </c>
      <c r="AA3" s="5">
        <v>1</v>
      </c>
      <c r="AB3" s="5" t="s">
        <v>391</v>
      </c>
      <c r="AC3" s="5" t="s">
        <v>481</v>
      </c>
      <c r="AD3" s="9" t="s">
        <v>269</v>
      </c>
      <c r="AE3" s="5" t="s">
        <v>448</v>
      </c>
      <c r="AF3" s="5" t="s">
        <v>456</v>
      </c>
      <c r="AG3" s="5" t="s">
        <v>401</v>
      </c>
      <c r="AH3" s="9" t="s">
        <v>248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.75">
      <c r="A4" s="5">
        <v>2</v>
      </c>
      <c r="C4" s="9" t="s">
        <v>310</v>
      </c>
      <c r="D4" s="9" t="s">
        <v>300</v>
      </c>
      <c r="E4" s="5" t="s">
        <v>397</v>
      </c>
      <c r="F4" s="9" t="s">
        <v>358</v>
      </c>
      <c r="G4" s="9" t="s">
        <v>312</v>
      </c>
      <c r="H4" s="5">
        <v>18</v>
      </c>
      <c r="I4" s="5">
        <v>4</v>
      </c>
      <c r="J4" s="5" t="s">
        <v>391</v>
      </c>
      <c r="K4" s="5">
        <v>1</v>
      </c>
      <c r="L4" s="5">
        <v>3</v>
      </c>
      <c r="M4" s="5" t="s">
        <v>391</v>
      </c>
      <c r="N4" s="5" t="s">
        <v>391</v>
      </c>
      <c r="O4" s="5"/>
      <c r="P4" s="5" t="s">
        <v>476</v>
      </c>
      <c r="Q4" s="5">
        <v>1</v>
      </c>
      <c r="R4" s="5">
        <v>3</v>
      </c>
      <c r="S4" s="5">
        <v>5</v>
      </c>
      <c r="T4" s="5">
        <v>5</v>
      </c>
      <c r="U4" s="5">
        <v>5</v>
      </c>
      <c r="V4" s="5" t="s">
        <v>390</v>
      </c>
      <c r="W4" s="5" t="s">
        <v>391</v>
      </c>
      <c r="X4" s="5" t="s">
        <v>390</v>
      </c>
      <c r="Y4" s="9" t="s">
        <v>261</v>
      </c>
      <c r="Z4" s="5" t="s">
        <v>391</v>
      </c>
      <c r="AA4" s="5">
        <v>1</v>
      </c>
      <c r="AB4" s="5" t="s">
        <v>391</v>
      </c>
      <c r="AC4" s="9" t="s">
        <v>255</v>
      </c>
      <c r="AD4" s="5" t="s">
        <v>443</v>
      </c>
      <c r="AE4" s="5" t="s">
        <v>457</v>
      </c>
      <c r="AF4" s="5" t="s">
        <v>456</v>
      </c>
      <c r="AG4" s="5" t="s">
        <v>401</v>
      </c>
      <c r="AH4" s="9" t="s">
        <v>248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.75">
      <c r="A5" s="5">
        <v>3</v>
      </c>
      <c r="C5" s="9" t="s">
        <v>310</v>
      </c>
      <c r="D5" s="9" t="s">
        <v>301</v>
      </c>
      <c r="E5" s="5" t="s">
        <v>487</v>
      </c>
      <c r="F5" s="9" t="s">
        <v>357</v>
      </c>
      <c r="G5" s="9" t="s">
        <v>312</v>
      </c>
      <c r="H5" s="5">
        <v>19</v>
      </c>
      <c r="I5" s="5">
        <v>1</v>
      </c>
      <c r="J5" s="5" t="s">
        <v>390</v>
      </c>
      <c r="K5" s="5">
        <v>2</v>
      </c>
      <c r="L5" s="5">
        <v>3</v>
      </c>
      <c r="M5" s="5" t="s">
        <v>390</v>
      </c>
      <c r="N5" s="5" t="s">
        <v>391</v>
      </c>
      <c r="O5" s="5"/>
      <c r="P5" s="5" t="s">
        <v>477</v>
      </c>
      <c r="Q5" s="5">
        <v>1</v>
      </c>
      <c r="R5" s="5">
        <v>3</v>
      </c>
      <c r="S5" s="5">
        <v>3</v>
      </c>
      <c r="T5" s="5">
        <v>4</v>
      </c>
      <c r="U5" s="5">
        <v>5</v>
      </c>
      <c r="V5" s="5" t="s">
        <v>390</v>
      </c>
      <c r="W5" s="5" t="s">
        <v>391</v>
      </c>
      <c r="X5" s="5" t="s">
        <v>390</v>
      </c>
      <c r="Y5" s="9" t="s">
        <v>262</v>
      </c>
      <c r="Z5" s="5" t="s">
        <v>392</v>
      </c>
      <c r="AA5" s="5">
        <v>1</v>
      </c>
      <c r="AB5" s="5" t="s">
        <v>391</v>
      </c>
      <c r="AC5" s="5" t="s">
        <v>478</v>
      </c>
      <c r="AD5" s="9" t="s">
        <v>269</v>
      </c>
      <c r="AE5" s="5" t="s">
        <v>459</v>
      </c>
      <c r="AF5" s="5" t="s">
        <v>400</v>
      </c>
      <c r="AG5" s="5" t="s">
        <v>402</v>
      </c>
      <c r="AH5" s="9" t="s">
        <v>248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.75">
      <c r="A6" s="5">
        <v>4</v>
      </c>
      <c r="C6" s="9" t="s">
        <v>310</v>
      </c>
      <c r="D6" s="9" t="s">
        <v>302</v>
      </c>
      <c r="E6" s="5"/>
      <c r="F6" s="9" t="s">
        <v>358</v>
      </c>
      <c r="G6" s="9" t="s">
        <v>312</v>
      </c>
      <c r="H6" s="5">
        <v>20</v>
      </c>
      <c r="I6" s="5">
        <v>4</v>
      </c>
      <c r="J6" s="5" t="s">
        <v>390</v>
      </c>
      <c r="K6" s="5">
        <v>2</v>
      </c>
      <c r="L6" s="5">
        <v>4</v>
      </c>
      <c r="M6" s="5" t="s">
        <v>391</v>
      </c>
      <c r="N6" s="5" t="s">
        <v>391</v>
      </c>
      <c r="O6" s="5"/>
      <c r="P6" s="5" t="s">
        <v>476</v>
      </c>
      <c r="Q6" s="5">
        <v>2</v>
      </c>
      <c r="R6" s="5">
        <v>3</v>
      </c>
      <c r="S6" s="5">
        <v>3</v>
      </c>
      <c r="T6" s="5">
        <v>4</v>
      </c>
      <c r="U6" s="5">
        <v>4</v>
      </c>
      <c r="V6" s="5" t="s">
        <v>390</v>
      </c>
      <c r="W6" s="5" t="s">
        <v>390</v>
      </c>
      <c r="X6" s="5" t="s">
        <v>390</v>
      </c>
      <c r="Y6" s="9" t="s">
        <v>263</v>
      </c>
      <c r="Z6" s="5" t="s">
        <v>391</v>
      </c>
      <c r="AA6" s="5">
        <v>1</v>
      </c>
      <c r="AB6" s="5" t="s">
        <v>391</v>
      </c>
      <c r="AC6" s="5" t="s">
        <v>447</v>
      </c>
      <c r="AD6" s="5" t="s">
        <v>479</v>
      </c>
      <c r="AE6" s="5" t="s">
        <v>460</v>
      </c>
      <c r="AF6" s="5" t="s">
        <v>456</v>
      </c>
      <c r="AG6" s="5" t="s">
        <v>401</v>
      </c>
      <c r="AH6" s="9" t="s">
        <v>249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5">
        <v>5</v>
      </c>
      <c r="C7" s="9" t="s">
        <v>310</v>
      </c>
      <c r="D7" s="9" t="s">
        <v>302</v>
      </c>
      <c r="E7" s="5" t="s">
        <v>397</v>
      </c>
      <c r="F7" s="9" t="s">
        <v>358</v>
      </c>
      <c r="G7" s="9" t="s">
        <v>312</v>
      </c>
      <c r="H7" s="5">
        <v>19</v>
      </c>
      <c r="I7" s="5">
        <v>4</v>
      </c>
      <c r="J7" s="5" t="s">
        <v>390</v>
      </c>
      <c r="K7" s="5">
        <v>3</v>
      </c>
      <c r="L7" s="5">
        <v>5</v>
      </c>
      <c r="M7" s="5" t="s">
        <v>390</v>
      </c>
      <c r="N7" s="5" t="s">
        <v>390</v>
      </c>
      <c r="O7" s="5"/>
      <c r="P7" s="5" t="s">
        <v>478</v>
      </c>
      <c r="Q7" s="5">
        <v>1</v>
      </c>
      <c r="R7" s="6">
        <v>4</v>
      </c>
      <c r="S7" s="5">
        <v>2</v>
      </c>
      <c r="T7" s="5">
        <v>4</v>
      </c>
      <c r="U7" s="5">
        <v>5</v>
      </c>
      <c r="V7" s="5" t="s">
        <v>390</v>
      </c>
      <c r="W7" s="5" t="s">
        <v>391</v>
      </c>
      <c r="X7" s="5" t="s">
        <v>390</v>
      </c>
      <c r="Y7" s="9" t="s">
        <v>264</v>
      </c>
      <c r="Z7" s="5" t="s">
        <v>391</v>
      </c>
      <c r="AA7" s="5">
        <v>1</v>
      </c>
      <c r="AB7" s="5" t="s">
        <v>391</v>
      </c>
      <c r="AC7" s="5" t="s">
        <v>482</v>
      </c>
      <c r="AD7" s="5" t="s">
        <v>473</v>
      </c>
      <c r="AE7" s="5" t="s">
        <v>461</v>
      </c>
      <c r="AF7" s="5" t="s">
        <v>400</v>
      </c>
      <c r="AG7" s="5" t="s">
        <v>402</v>
      </c>
      <c r="AH7" s="9" t="s">
        <v>248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5">
        <v>6</v>
      </c>
      <c r="C8" s="9" t="s">
        <v>310</v>
      </c>
      <c r="D8" s="9" t="s">
        <v>302</v>
      </c>
      <c r="E8" s="5" t="s">
        <v>398</v>
      </c>
      <c r="F8" s="9" t="s">
        <v>357</v>
      </c>
      <c r="G8" s="9" t="s">
        <v>312</v>
      </c>
      <c r="H8" s="5">
        <v>20</v>
      </c>
      <c r="I8" s="5">
        <v>1</v>
      </c>
      <c r="J8" s="5" t="s">
        <v>391</v>
      </c>
      <c r="K8" s="5">
        <v>3</v>
      </c>
      <c r="L8" s="5">
        <v>2</v>
      </c>
      <c r="M8" s="5" t="s">
        <v>390</v>
      </c>
      <c r="N8" s="5" t="s">
        <v>390</v>
      </c>
      <c r="O8" s="5"/>
      <c r="P8" s="5" t="s">
        <v>476</v>
      </c>
      <c r="Q8" s="5">
        <v>2</v>
      </c>
      <c r="R8" s="7">
        <v>2.5</v>
      </c>
      <c r="S8" s="5">
        <v>5</v>
      </c>
      <c r="T8" s="5">
        <v>5</v>
      </c>
      <c r="U8" s="5">
        <v>5</v>
      </c>
      <c r="V8" s="5" t="s">
        <v>390</v>
      </c>
      <c r="W8" s="5" t="s">
        <v>391</v>
      </c>
      <c r="X8" s="5" t="s">
        <v>391</v>
      </c>
      <c r="Y8" s="9" t="s">
        <v>265</v>
      </c>
      <c r="Z8" s="5" t="s">
        <v>391</v>
      </c>
      <c r="AA8" s="5">
        <v>1</v>
      </c>
      <c r="AB8" s="5" t="s">
        <v>391</v>
      </c>
      <c r="AC8" s="5" t="s">
        <v>322</v>
      </c>
      <c r="AD8" s="9" t="s">
        <v>270</v>
      </c>
      <c r="AE8" s="5" t="s">
        <v>462</v>
      </c>
      <c r="AF8" s="5" t="s">
        <v>463</v>
      </c>
      <c r="AG8" s="5" t="s">
        <v>401</v>
      </c>
      <c r="AH8" s="9" t="s">
        <v>248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>
      <c r="A9" s="5">
        <v>7</v>
      </c>
      <c r="C9" s="9" t="s">
        <v>310</v>
      </c>
      <c r="D9" s="9" t="s">
        <v>301</v>
      </c>
      <c r="E9" s="5" t="s">
        <v>399</v>
      </c>
      <c r="F9" s="9" t="s">
        <v>358</v>
      </c>
      <c r="G9" s="9" t="s">
        <v>312</v>
      </c>
      <c r="H9" s="5" t="s">
        <v>478</v>
      </c>
      <c r="I9" s="5">
        <v>1</v>
      </c>
      <c r="J9" s="5" t="s">
        <v>390</v>
      </c>
      <c r="K9" s="5">
        <v>3</v>
      </c>
      <c r="L9" s="5">
        <v>3</v>
      </c>
      <c r="M9" s="5" t="s">
        <v>390</v>
      </c>
      <c r="N9" s="5" t="s">
        <v>390</v>
      </c>
      <c r="O9" s="5"/>
      <c r="P9" s="5" t="s">
        <v>476</v>
      </c>
      <c r="Q9" s="5">
        <v>1</v>
      </c>
      <c r="R9" s="5">
        <v>3</v>
      </c>
      <c r="S9" s="5">
        <v>5</v>
      </c>
      <c r="T9" s="5">
        <v>5</v>
      </c>
      <c r="U9" s="5">
        <v>5</v>
      </c>
      <c r="V9" s="5" t="s">
        <v>390</v>
      </c>
      <c r="W9" s="5" t="s">
        <v>391</v>
      </c>
      <c r="X9" s="5" t="s">
        <v>391</v>
      </c>
      <c r="Y9" s="9" t="s">
        <v>266</v>
      </c>
      <c r="Z9" s="5" t="s">
        <v>391</v>
      </c>
      <c r="AA9" s="5">
        <v>1</v>
      </c>
      <c r="AB9" s="5" t="s">
        <v>391</v>
      </c>
      <c r="AC9" s="5" t="s">
        <v>473</v>
      </c>
      <c r="AD9" s="5" t="s">
        <v>480</v>
      </c>
      <c r="AE9" s="5" t="s">
        <v>480</v>
      </c>
      <c r="AF9" s="5" t="s">
        <v>464</v>
      </c>
      <c r="AG9" s="5" t="s">
        <v>401</v>
      </c>
      <c r="AH9" s="9" t="s">
        <v>248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5">
        <v>8</v>
      </c>
      <c r="C10" s="9" t="s">
        <v>310</v>
      </c>
      <c r="D10" s="9" t="s">
        <v>302</v>
      </c>
      <c r="E10" s="5" t="s">
        <v>449</v>
      </c>
      <c r="F10" s="9" t="s">
        <v>359</v>
      </c>
      <c r="G10" s="9" t="s">
        <v>312</v>
      </c>
      <c r="H10" s="5">
        <v>20</v>
      </c>
      <c r="I10" s="5">
        <v>1</v>
      </c>
      <c r="J10" s="5" t="s">
        <v>393</v>
      </c>
      <c r="K10" s="5">
        <v>3</v>
      </c>
      <c r="L10" s="5">
        <v>2</v>
      </c>
      <c r="M10" s="5" t="s">
        <v>393</v>
      </c>
      <c r="N10" s="5" t="s">
        <v>363</v>
      </c>
      <c r="O10" s="5" t="s">
        <v>364</v>
      </c>
      <c r="P10" s="5" t="s">
        <v>364</v>
      </c>
      <c r="Q10" s="5">
        <v>2</v>
      </c>
      <c r="R10" s="5">
        <v>2</v>
      </c>
      <c r="S10" s="5">
        <v>1</v>
      </c>
      <c r="T10" s="5">
        <v>2</v>
      </c>
      <c r="U10" s="5">
        <v>4</v>
      </c>
      <c r="V10" s="5" t="s">
        <v>390</v>
      </c>
      <c r="W10" s="5" t="s">
        <v>391</v>
      </c>
      <c r="X10" s="5" t="s">
        <v>391</v>
      </c>
      <c r="Y10" s="9" t="s">
        <v>267</v>
      </c>
      <c r="Z10" s="5" t="s">
        <v>390</v>
      </c>
      <c r="AA10" s="5">
        <v>2</v>
      </c>
      <c r="AB10" s="5" t="s">
        <v>391</v>
      </c>
      <c r="AC10" s="5" t="s">
        <v>450</v>
      </c>
      <c r="AD10" s="5" t="s">
        <v>473</v>
      </c>
      <c r="AE10" s="5" t="s">
        <v>465</v>
      </c>
      <c r="AF10" s="5" t="s">
        <v>418</v>
      </c>
      <c r="AG10" s="9" t="s">
        <v>247</v>
      </c>
      <c r="AH10" s="9" t="s">
        <v>278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5">
        <v>9</v>
      </c>
      <c r="C11" s="9" t="s">
        <v>310</v>
      </c>
      <c r="D11" s="5" t="s">
        <v>419</v>
      </c>
      <c r="E11" s="5" t="s">
        <v>466</v>
      </c>
      <c r="F11" s="9" t="s">
        <v>360</v>
      </c>
      <c r="G11" s="9" t="s">
        <v>313</v>
      </c>
      <c r="H11" s="5">
        <v>19</v>
      </c>
      <c r="I11" s="5">
        <v>6</v>
      </c>
      <c r="J11" s="5" t="s">
        <v>393</v>
      </c>
      <c r="K11" s="5">
        <v>3</v>
      </c>
      <c r="L11" s="5">
        <v>5</v>
      </c>
      <c r="M11" s="5" t="s">
        <v>393</v>
      </c>
      <c r="N11" s="5" t="s">
        <v>363</v>
      </c>
      <c r="O11" s="5" t="s">
        <v>364</v>
      </c>
      <c r="P11" s="5" t="s">
        <v>364</v>
      </c>
      <c r="Q11" s="5">
        <v>1</v>
      </c>
      <c r="R11" s="5">
        <v>4</v>
      </c>
      <c r="S11" s="5">
        <v>5</v>
      </c>
      <c r="T11" s="5">
        <v>5</v>
      </c>
      <c r="U11" s="5">
        <v>5</v>
      </c>
      <c r="V11" s="5" t="s">
        <v>393</v>
      </c>
      <c r="W11" s="5" t="s">
        <v>363</v>
      </c>
      <c r="X11" s="5" t="s">
        <v>363</v>
      </c>
      <c r="Y11" s="9" t="s">
        <v>222</v>
      </c>
      <c r="Z11" s="5" t="s">
        <v>363</v>
      </c>
      <c r="AA11" s="5">
        <v>1</v>
      </c>
      <c r="AB11" s="5" t="s">
        <v>363</v>
      </c>
      <c r="AC11" s="5" t="s">
        <v>365</v>
      </c>
      <c r="AD11" s="9" t="s">
        <v>271</v>
      </c>
      <c r="AE11" s="5" t="s">
        <v>492</v>
      </c>
      <c r="AF11" s="5" t="s">
        <v>493</v>
      </c>
      <c r="AG11" s="9" t="s">
        <v>247</v>
      </c>
      <c r="AH11" s="9" t="s">
        <v>278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>
        <v>10</v>
      </c>
      <c r="C12" s="9" t="s">
        <v>310</v>
      </c>
      <c r="D12" s="9" t="s">
        <v>303</v>
      </c>
      <c r="E12" s="5" t="s">
        <v>494</v>
      </c>
      <c r="F12" s="9" t="s">
        <v>359</v>
      </c>
      <c r="G12" s="9" t="s">
        <v>313</v>
      </c>
      <c r="H12" s="5">
        <v>19</v>
      </c>
      <c r="I12" s="5">
        <v>1</v>
      </c>
      <c r="J12" s="5" t="s">
        <v>363</v>
      </c>
      <c r="K12" s="5">
        <v>4</v>
      </c>
      <c r="L12" s="5">
        <v>2</v>
      </c>
      <c r="M12" s="5" t="s">
        <v>393</v>
      </c>
      <c r="N12" s="5" t="s">
        <v>363</v>
      </c>
      <c r="O12" s="5" t="s">
        <v>364</v>
      </c>
      <c r="P12" s="5" t="s">
        <v>364</v>
      </c>
      <c r="Q12" s="5">
        <v>1</v>
      </c>
      <c r="R12" s="5">
        <v>3</v>
      </c>
      <c r="S12" s="5">
        <v>1</v>
      </c>
      <c r="T12" s="5">
        <v>3</v>
      </c>
      <c r="U12" s="5">
        <v>5</v>
      </c>
      <c r="V12" s="5" t="s">
        <v>393</v>
      </c>
      <c r="W12" s="5" t="s">
        <v>363</v>
      </c>
      <c r="X12" s="5" t="s">
        <v>363</v>
      </c>
      <c r="Y12" s="10" t="s">
        <v>223</v>
      </c>
      <c r="Z12" s="5" t="s">
        <v>363</v>
      </c>
      <c r="AA12" s="5">
        <v>1</v>
      </c>
      <c r="AB12" s="5" t="s">
        <v>363</v>
      </c>
      <c r="AC12" s="5" t="s">
        <v>365</v>
      </c>
      <c r="AD12" s="9" t="s">
        <v>272</v>
      </c>
      <c r="AE12" s="5" t="s">
        <v>495</v>
      </c>
      <c r="AF12" s="5" t="s">
        <v>366</v>
      </c>
      <c r="AG12" s="9" t="s">
        <v>402</v>
      </c>
      <c r="AH12" s="9" t="s">
        <v>279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>
        <v>11</v>
      </c>
      <c r="C13" s="9" t="s">
        <v>310</v>
      </c>
      <c r="D13" s="9" t="s">
        <v>304</v>
      </c>
      <c r="E13" s="5" t="s">
        <v>494</v>
      </c>
      <c r="F13" s="9" t="s">
        <v>359</v>
      </c>
      <c r="G13" s="9" t="s">
        <v>313</v>
      </c>
      <c r="H13" s="5">
        <v>20</v>
      </c>
      <c r="I13" s="5">
        <v>4</v>
      </c>
      <c r="J13" s="5" t="s">
        <v>393</v>
      </c>
      <c r="K13" s="5">
        <v>4</v>
      </c>
      <c r="L13" s="5">
        <v>3</v>
      </c>
      <c r="M13" s="5" t="s">
        <v>363</v>
      </c>
      <c r="N13" s="5" t="s">
        <v>363</v>
      </c>
      <c r="O13" s="5" t="s">
        <v>364</v>
      </c>
      <c r="P13" s="5" t="s">
        <v>364</v>
      </c>
      <c r="Q13" s="5">
        <v>2</v>
      </c>
      <c r="R13" s="5">
        <v>2</v>
      </c>
      <c r="S13" s="5">
        <v>4</v>
      </c>
      <c r="T13" s="5">
        <v>4</v>
      </c>
      <c r="U13" s="5">
        <v>4</v>
      </c>
      <c r="V13" s="5" t="s">
        <v>367</v>
      </c>
      <c r="W13" s="5" t="s">
        <v>367</v>
      </c>
      <c r="X13" s="5" t="s">
        <v>367</v>
      </c>
      <c r="Y13" s="9" t="s">
        <v>224</v>
      </c>
      <c r="Z13" s="5" t="s">
        <v>367</v>
      </c>
      <c r="AA13" s="5">
        <v>2</v>
      </c>
      <c r="AB13" s="5" t="s">
        <v>363</v>
      </c>
      <c r="AC13" s="5" t="s">
        <v>365</v>
      </c>
      <c r="AD13" s="9" t="s">
        <v>273</v>
      </c>
      <c r="AE13" s="5" t="s">
        <v>495</v>
      </c>
      <c r="AF13" s="5" t="s">
        <v>369</v>
      </c>
      <c r="AG13" s="9" t="s">
        <v>245</v>
      </c>
      <c r="AH13" s="5" t="s">
        <v>370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5">
        <v>12</v>
      </c>
      <c r="C14" s="9" t="s">
        <v>310</v>
      </c>
      <c r="D14" s="9" t="s">
        <v>305</v>
      </c>
      <c r="E14" s="5" t="s">
        <v>467</v>
      </c>
      <c r="F14" s="9" t="s">
        <v>359</v>
      </c>
      <c r="G14" s="9" t="s">
        <v>313</v>
      </c>
      <c r="H14" s="5">
        <v>23</v>
      </c>
      <c r="I14" s="5">
        <v>1</v>
      </c>
      <c r="J14" s="5" t="s">
        <v>393</v>
      </c>
      <c r="K14" s="5">
        <v>4</v>
      </c>
      <c r="L14" s="5">
        <v>2</v>
      </c>
      <c r="M14" s="5" t="s">
        <v>363</v>
      </c>
      <c r="N14" s="5" t="s">
        <v>363</v>
      </c>
      <c r="O14" s="5" t="s">
        <v>364</v>
      </c>
      <c r="P14" s="5" t="s">
        <v>371</v>
      </c>
      <c r="Q14" s="5">
        <v>4</v>
      </c>
      <c r="R14" s="5">
        <v>1</v>
      </c>
      <c r="S14" s="5">
        <v>4</v>
      </c>
      <c r="T14" s="5">
        <v>5</v>
      </c>
      <c r="U14" s="5">
        <v>5</v>
      </c>
      <c r="V14" s="5" t="s">
        <v>393</v>
      </c>
      <c r="W14" s="5" t="s">
        <v>363</v>
      </c>
      <c r="X14" s="5" t="s">
        <v>363</v>
      </c>
      <c r="Y14" s="9" t="s">
        <v>225</v>
      </c>
      <c r="Z14" s="5" t="s">
        <v>373</v>
      </c>
      <c r="AA14" s="5">
        <v>1</v>
      </c>
      <c r="AB14" s="5" t="s">
        <v>363</v>
      </c>
      <c r="AC14" s="5" t="s">
        <v>374</v>
      </c>
      <c r="AD14" s="9" t="s">
        <v>274</v>
      </c>
      <c r="AE14" s="5" t="s">
        <v>496</v>
      </c>
      <c r="AF14" s="9" t="s">
        <v>256</v>
      </c>
      <c r="AG14" s="9" t="s">
        <v>245</v>
      </c>
      <c r="AH14" s="9" t="s">
        <v>278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5">
        <v>13</v>
      </c>
      <c r="C15" s="9" t="s">
        <v>310</v>
      </c>
      <c r="D15" s="9" t="s">
        <v>301</v>
      </c>
      <c r="E15" s="5" t="s">
        <v>497</v>
      </c>
      <c r="F15" s="9" t="s">
        <v>360</v>
      </c>
      <c r="G15" s="9" t="s">
        <v>313</v>
      </c>
      <c r="H15" s="5">
        <v>19</v>
      </c>
      <c r="I15" s="5">
        <v>1</v>
      </c>
      <c r="J15" s="5" t="s">
        <v>363</v>
      </c>
      <c r="K15" s="5">
        <v>5</v>
      </c>
      <c r="L15" s="5">
        <v>2</v>
      </c>
      <c r="M15" s="5" t="s">
        <v>363</v>
      </c>
      <c r="N15" s="5" t="s">
        <v>363</v>
      </c>
      <c r="O15" s="5" t="s">
        <v>364</v>
      </c>
      <c r="P15" s="5" t="s">
        <v>498</v>
      </c>
      <c r="Q15" s="5">
        <v>1</v>
      </c>
      <c r="R15" s="5">
        <v>3</v>
      </c>
      <c r="S15" s="5">
        <v>3</v>
      </c>
      <c r="T15" s="5">
        <v>5</v>
      </c>
      <c r="U15" s="5">
        <v>4</v>
      </c>
      <c r="V15" s="5" t="s">
        <v>393</v>
      </c>
      <c r="W15" s="5" t="s">
        <v>364</v>
      </c>
      <c r="X15" s="5" t="s">
        <v>363</v>
      </c>
      <c r="Y15" s="9" t="s">
        <v>224</v>
      </c>
      <c r="Z15" s="5" t="s">
        <v>363</v>
      </c>
      <c r="AA15" s="5">
        <v>1</v>
      </c>
      <c r="AB15" s="5" t="s">
        <v>363</v>
      </c>
      <c r="AC15" s="5" t="s">
        <v>499</v>
      </c>
      <c r="AD15" s="9" t="s">
        <v>275</v>
      </c>
      <c r="AE15" s="5" t="s">
        <v>500</v>
      </c>
      <c r="AF15" s="5" t="s">
        <v>383</v>
      </c>
      <c r="AG15" s="9" t="s">
        <v>246</v>
      </c>
      <c r="AH15" s="9" t="s">
        <v>278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>
      <c r="A16" s="5">
        <v>14</v>
      </c>
      <c r="C16" s="9" t="s">
        <v>310</v>
      </c>
      <c r="D16" s="9" t="s">
        <v>306</v>
      </c>
      <c r="E16" s="5" t="s">
        <v>384</v>
      </c>
      <c r="F16" s="9" t="s">
        <v>359</v>
      </c>
      <c r="G16" s="9" t="s">
        <v>313</v>
      </c>
      <c r="H16" s="5">
        <v>21</v>
      </c>
      <c r="I16" s="5">
        <v>1</v>
      </c>
      <c r="J16" s="5" t="s">
        <v>393</v>
      </c>
      <c r="K16" s="5">
        <v>5</v>
      </c>
      <c r="L16" s="5">
        <v>2</v>
      </c>
      <c r="M16" s="5" t="s">
        <v>363</v>
      </c>
      <c r="N16" s="5" t="s">
        <v>363</v>
      </c>
      <c r="O16" s="5" t="s">
        <v>364</v>
      </c>
      <c r="P16" s="5" t="s">
        <v>364</v>
      </c>
      <c r="Q16" s="5">
        <v>3</v>
      </c>
      <c r="R16" s="5">
        <v>1</v>
      </c>
      <c r="S16" s="5">
        <v>3</v>
      </c>
      <c r="T16" s="5">
        <v>4</v>
      </c>
      <c r="U16" s="5">
        <v>4</v>
      </c>
      <c r="V16" s="9" t="s">
        <v>268</v>
      </c>
      <c r="W16" s="5" t="s">
        <v>363</v>
      </c>
      <c r="X16" s="5" t="s">
        <v>363</v>
      </c>
      <c r="Y16" s="9" t="s">
        <v>222</v>
      </c>
      <c r="Z16" s="5" t="s">
        <v>363</v>
      </c>
      <c r="AA16" s="5">
        <v>1</v>
      </c>
      <c r="AB16" s="5" t="s">
        <v>363</v>
      </c>
      <c r="AC16" s="5" t="s">
        <v>365</v>
      </c>
      <c r="AD16" s="9" t="s">
        <v>276</v>
      </c>
      <c r="AE16" s="5" t="s">
        <v>495</v>
      </c>
      <c r="AF16" s="5" t="s">
        <v>385</v>
      </c>
      <c r="AG16" s="9" t="s">
        <v>245</v>
      </c>
      <c r="AH16" s="9" t="s">
        <v>278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8" spans="1:21" s="4" customFormat="1" ht="12.75">
      <c r="A18" s="4" t="s">
        <v>403</v>
      </c>
      <c r="F18" s="1"/>
      <c r="G18" s="1"/>
      <c r="H18" s="4">
        <f>CONFIDENCE(0.05,1.2,13)</f>
        <v>0.65231544409125</v>
      </c>
      <c r="I18" s="4">
        <f>CONFIDENCE(0.05,1.72,14)</f>
        <v>0.9009745428122936</v>
      </c>
      <c r="K18" s="4">
        <f>AVERAGE(K3:K16)</f>
        <v>3.0714285714285716</v>
      </c>
      <c r="L18" s="4">
        <f>AVERAGE(L3:L16)</f>
        <v>2.9285714285714284</v>
      </c>
      <c r="Q18" s="4">
        <f>AVERAGE(Q3:Q16)</f>
        <v>1.6428571428571428</v>
      </c>
      <c r="R18" s="4">
        <f>AVERAGE(R3:R16)</f>
        <v>2.6785714285714284</v>
      </c>
      <c r="S18" s="4">
        <f>AVERAGE(S3:S16)</f>
        <v>3.2142857142857144</v>
      </c>
      <c r="T18" s="4">
        <f>AVERAGE(T3:T16)</f>
        <v>4.142857142857143</v>
      </c>
      <c r="U18" s="4">
        <f>AVERAGE(U3:U16)</f>
        <v>4.642857142857143</v>
      </c>
    </row>
    <row r="19" spans="1:21" ht="12.75">
      <c r="A19" s="1" t="s">
        <v>404</v>
      </c>
      <c r="H19" s="1">
        <f>MEDIAN(H3:H16)</f>
        <v>19</v>
      </c>
      <c r="I19" s="1">
        <f>MEDIAN(I3:I16)</f>
        <v>1</v>
      </c>
      <c r="K19" s="1">
        <f>MEDIAN(K3:K16)</f>
        <v>3</v>
      </c>
      <c r="L19" s="1">
        <f>MEDIAN(L3:L16)</f>
        <v>3</v>
      </c>
      <c r="Q19" s="1">
        <f>MEDIAN(Q3:Q16)</f>
        <v>1</v>
      </c>
      <c r="R19" s="1">
        <f>MEDIAN(R3:R16)</f>
        <v>3</v>
      </c>
      <c r="S19" s="1">
        <f>MEDIAN(S3:S16)</f>
        <v>3</v>
      </c>
      <c r="T19" s="1">
        <f>MEDIAN(T3:T16)</f>
        <v>4</v>
      </c>
      <c r="U19" s="1">
        <f>MEDIAN(U3:U16)</f>
        <v>5</v>
      </c>
    </row>
    <row r="20" spans="1:21" ht="12.75">
      <c r="A20" s="1" t="s">
        <v>405</v>
      </c>
      <c r="D20" s="1" t="s">
        <v>307</v>
      </c>
      <c r="F20" s="1" t="s">
        <v>414</v>
      </c>
      <c r="G20" s="1" t="s">
        <v>314</v>
      </c>
      <c r="H20" s="1">
        <f>MODE(H3:H16)</f>
        <v>19</v>
      </c>
      <c r="I20" s="1">
        <f>MODE(I3:I16)</f>
        <v>1</v>
      </c>
      <c r="K20" s="1">
        <f>MODE(K3:K16)</f>
        <v>3</v>
      </c>
      <c r="L20" s="1">
        <f>MODE(L3:L16)</f>
        <v>2</v>
      </c>
      <c r="Q20" s="1">
        <f>MODE(Q3:Q16)</f>
        <v>1</v>
      </c>
      <c r="R20" s="1">
        <f>MODE(R3:R16)</f>
        <v>3</v>
      </c>
      <c r="S20" s="1">
        <f>MODE(S3:S16)</f>
        <v>5</v>
      </c>
      <c r="T20" s="1">
        <f>MODE(T3:T16)</f>
        <v>5</v>
      </c>
      <c r="U20" s="1">
        <f>MODE(U3:U16)</f>
        <v>5</v>
      </c>
    </row>
    <row r="21" spans="1:21" ht="12.75">
      <c r="A21" s="1" t="s">
        <v>394</v>
      </c>
      <c r="H21" s="4">
        <f>STDEVP(H3:H16)</f>
        <v>1.2015768732164085</v>
      </c>
      <c r="I21" s="4">
        <f>STDEVP(I3:I16)</f>
        <v>1.720227796970328</v>
      </c>
      <c r="K21" s="4">
        <f>STDEVP(K3:K16)</f>
        <v>1.222660197758835</v>
      </c>
      <c r="L21" s="4">
        <f>STDEVP(L3:L16)</f>
        <v>1.0326308782000686</v>
      </c>
      <c r="Q21" s="4">
        <f>STDEVP(Q3:Q16)</f>
        <v>0.8949974347244049</v>
      </c>
      <c r="R21" s="4">
        <f>STDEVP(R3:R16)</f>
        <v>0.8784552768749173</v>
      </c>
      <c r="S21" s="4">
        <f>STDEVP(S3:S16)</f>
        <v>1.4725377234348787</v>
      </c>
      <c r="T21" s="4">
        <f>STDEVP(T3:T16)</f>
        <v>0.9147320339189784</v>
      </c>
      <c r="U21" s="4">
        <f>STDEVP(U3:U16)</f>
        <v>0.47915742374995496</v>
      </c>
    </row>
    <row r="22" spans="1:21" ht="12.75">
      <c r="A22" s="1" t="s">
        <v>501</v>
      </c>
      <c r="F22" s="4"/>
      <c r="G22" s="4"/>
      <c r="H22" s="4">
        <f>AVERAGE(H7:H20)</f>
        <v>18.221026287007604</v>
      </c>
      <c r="I22" s="4">
        <f>AVERAGE(I7:I20)</f>
        <v>1.8385365032932532</v>
      </c>
      <c r="K22" s="4">
        <f>CONFIDENCE(0.05,1.22,14)</f>
        <v>0.6390633385063943</v>
      </c>
      <c r="L22" s="4">
        <f>CONFIDENCE(0.05,1.03,14)</f>
        <v>0.5395370808701525</v>
      </c>
      <c r="Q22" s="4">
        <f>CONFIDENCE(0.05,0.89,14)</f>
        <v>0.4662019436645008</v>
      </c>
      <c r="R22" s="4">
        <f>CONFIDENCE(0.05,0.88,14)</f>
        <v>0.4609637195783828</v>
      </c>
      <c r="S22" s="4">
        <f>CONFIDENCE(0.05,1.47,14)</f>
        <v>0.770018940659344</v>
      </c>
      <c r="T22" s="4">
        <f>CONFIDENCE(0.05,0.91,14)</f>
        <v>0.4766783918367367</v>
      </c>
      <c r="U22" s="4">
        <f>CONFIDENCE(0.05,0.48,14)</f>
        <v>0.2514347561336633</v>
      </c>
    </row>
    <row r="23" spans="1:21" ht="12.75">
      <c r="A23" s="1" t="s">
        <v>376</v>
      </c>
      <c r="H23" s="4">
        <f>VAR(H3:H16)</f>
        <v>1.5641025641025408</v>
      </c>
      <c r="I23" s="4">
        <f>VAR(I3:I16)</f>
        <v>3.186813186813187</v>
      </c>
      <c r="K23" s="4">
        <f>VAR(K3:K16)</f>
        <v>1.609890109890109</v>
      </c>
      <c r="L23" s="4">
        <f>VAR(L3:L16)</f>
        <v>1.1483516483516485</v>
      </c>
      <c r="Q23" s="4">
        <f>VAR(Q3:Q16)</f>
        <v>0.8626373626373627</v>
      </c>
      <c r="R23" s="4">
        <f>VAR(R3:R16)</f>
        <v>0.8310439560439562</v>
      </c>
      <c r="S23" s="4">
        <f>VAR(S3:S16)</f>
        <v>2.3351648351648353</v>
      </c>
      <c r="T23" s="4">
        <f>VAR(T3:T16)</f>
        <v>0.9010989010989017</v>
      </c>
      <c r="U23" s="4">
        <f>VAR(U3:U16)</f>
        <v>0.24725274725274787</v>
      </c>
    </row>
    <row r="24" spans="1:21" ht="12.75">
      <c r="A24" s="1" t="s">
        <v>377</v>
      </c>
      <c r="H24" s="4">
        <f>PERCENTILE(H3:H16,0.5)</f>
        <v>19</v>
      </c>
      <c r="I24" s="4">
        <f>PERCENTILE(I3:I16,0.97)</f>
        <v>5.219999999999999</v>
      </c>
      <c r="K24" s="4"/>
      <c r="L24" s="4"/>
      <c r="Q24" s="4"/>
      <c r="R24" s="4"/>
      <c r="S24" s="4"/>
      <c r="T24" s="4"/>
      <c r="U24" s="4"/>
    </row>
    <row r="26" spans="1:34" ht="12.75">
      <c r="A26" s="1">
        <v>1</v>
      </c>
      <c r="C26" s="1" t="s">
        <v>308</v>
      </c>
      <c r="D26" s="1" t="s">
        <v>243</v>
      </c>
      <c r="E26" s="1" t="s">
        <v>338</v>
      </c>
      <c r="F26" s="1" t="s">
        <v>351</v>
      </c>
      <c r="G26" s="1" t="s">
        <v>312</v>
      </c>
      <c r="H26" s="1">
        <v>19</v>
      </c>
      <c r="I26" s="1" t="s">
        <v>478</v>
      </c>
      <c r="J26" s="1" t="s">
        <v>390</v>
      </c>
      <c r="K26" s="1">
        <v>4</v>
      </c>
      <c r="L26" s="1">
        <v>4</v>
      </c>
      <c r="M26" s="1" t="s">
        <v>391</v>
      </c>
      <c r="N26" s="1" t="s">
        <v>390</v>
      </c>
      <c r="O26" s="1">
        <v>3</v>
      </c>
      <c r="P26" s="1" t="s">
        <v>478</v>
      </c>
      <c r="Q26" s="1">
        <v>1</v>
      </c>
      <c r="R26" s="1">
        <v>3</v>
      </c>
      <c r="S26" s="1">
        <v>5</v>
      </c>
      <c r="T26" s="1">
        <v>5</v>
      </c>
      <c r="U26" s="1">
        <v>5</v>
      </c>
      <c r="V26" s="1" t="s">
        <v>393</v>
      </c>
      <c r="W26" s="1" t="s">
        <v>363</v>
      </c>
      <c r="X26" s="1" t="s">
        <v>363</v>
      </c>
      <c r="Y26" s="1" t="s">
        <v>226</v>
      </c>
      <c r="Z26" s="1" t="s">
        <v>367</v>
      </c>
      <c r="AA26" s="1">
        <v>1</v>
      </c>
      <c r="AB26" s="1" t="s">
        <v>363</v>
      </c>
      <c r="AC26" s="1" t="s">
        <v>353</v>
      </c>
      <c r="AD26" s="1" t="s">
        <v>354</v>
      </c>
      <c r="AE26" s="1" t="s">
        <v>355</v>
      </c>
      <c r="AF26" s="1" t="s">
        <v>356</v>
      </c>
      <c r="AG26" s="1" t="s">
        <v>364</v>
      </c>
      <c r="AH26" s="1" t="s">
        <v>248</v>
      </c>
    </row>
    <row r="27" spans="1:34" ht="12.75">
      <c r="A27" s="1">
        <v>2</v>
      </c>
      <c r="C27" s="1" t="s">
        <v>308</v>
      </c>
      <c r="D27" s="1" t="s">
        <v>242</v>
      </c>
      <c r="E27" s="1" t="s">
        <v>327</v>
      </c>
      <c r="F27" s="1" t="s">
        <v>326</v>
      </c>
      <c r="G27" s="1" t="s">
        <v>312</v>
      </c>
      <c r="H27" s="1">
        <v>19</v>
      </c>
      <c r="I27" s="1">
        <v>3</v>
      </c>
      <c r="J27" s="1" t="s">
        <v>391</v>
      </c>
      <c r="K27" s="1">
        <v>2</v>
      </c>
      <c r="L27" s="1">
        <v>2</v>
      </c>
      <c r="M27" s="1" t="s">
        <v>391</v>
      </c>
      <c r="N27" s="1" t="s">
        <v>391</v>
      </c>
      <c r="O27" s="1">
        <v>4</v>
      </c>
      <c r="P27" s="1" t="s">
        <v>478</v>
      </c>
      <c r="Q27" s="1" t="s">
        <v>478</v>
      </c>
      <c r="R27" s="1" t="s">
        <v>478</v>
      </c>
      <c r="S27" s="1">
        <v>3</v>
      </c>
      <c r="T27" s="1">
        <v>5</v>
      </c>
      <c r="U27" s="1">
        <v>5</v>
      </c>
      <c r="V27" s="1" t="s">
        <v>390</v>
      </c>
      <c r="W27" s="1" t="s">
        <v>391</v>
      </c>
      <c r="X27" s="1" t="s">
        <v>390</v>
      </c>
      <c r="Y27" s="1" t="s">
        <v>227</v>
      </c>
      <c r="Z27" s="1" t="s">
        <v>391</v>
      </c>
      <c r="AA27" s="1">
        <v>1</v>
      </c>
      <c r="AB27" s="1" t="s">
        <v>391</v>
      </c>
      <c r="AC27" s="1" t="s">
        <v>473</v>
      </c>
      <c r="AD27" s="1" t="s">
        <v>451</v>
      </c>
      <c r="AE27" s="1" t="s">
        <v>455</v>
      </c>
      <c r="AF27" s="1" t="s">
        <v>248</v>
      </c>
      <c r="AG27" s="1" t="s">
        <v>478</v>
      </c>
      <c r="AH27" s="1" t="s">
        <v>248</v>
      </c>
    </row>
    <row r="28" spans="1:34" ht="12.75">
      <c r="A28" s="1">
        <v>3</v>
      </c>
      <c r="C28" s="1" t="s">
        <v>308</v>
      </c>
      <c r="D28" s="1" t="s">
        <v>307</v>
      </c>
      <c r="E28" s="1" t="s">
        <v>328</v>
      </c>
      <c r="F28" s="1" t="s">
        <v>326</v>
      </c>
      <c r="G28" s="1" t="s">
        <v>312</v>
      </c>
      <c r="H28" s="1">
        <v>18</v>
      </c>
      <c r="I28" s="1">
        <v>2</v>
      </c>
      <c r="J28" s="1" t="s">
        <v>391</v>
      </c>
      <c r="K28" s="1">
        <v>2</v>
      </c>
      <c r="L28" s="1">
        <v>4</v>
      </c>
      <c r="M28" s="1" t="s">
        <v>391</v>
      </c>
      <c r="N28" s="1" t="s">
        <v>391</v>
      </c>
      <c r="O28" s="1">
        <v>5</v>
      </c>
      <c r="P28" s="1" t="s">
        <v>478</v>
      </c>
      <c r="Q28" s="1">
        <v>1</v>
      </c>
      <c r="R28" s="1">
        <v>4</v>
      </c>
      <c r="S28" s="1">
        <v>3</v>
      </c>
      <c r="T28" s="1">
        <v>5</v>
      </c>
      <c r="U28" s="1">
        <v>4</v>
      </c>
      <c r="V28" s="1" t="s">
        <v>390</v>
      </c>
      <c r="W28" s="1" t="s">
        <v>391</v>
      </c>
      <c r="X28" s="1" t="s">
        <v>390</v>
      </c>
      <c r="Y28" s="3" t="s">
        <v>223</v>
      </c>
      <c r="Z28" s="1" t="s">
        <v>391</v>
      </c>
      <c r="AA28" s="1">
        <v>1</v>
      </c>
      <c r="AB28" s="1" t="s">
        <v>391</v>
      </c>
      <c r="AC28" s="1" t="s">
        <v>473</v>
      </c>
      <c r="AD28" s="1" t="s">
        <v>250</v>
      </c>
      <c r="AE28" s="1" t="s">
        <v>453</v>
      </c>
      <c r="AF28" s="1" t="s">
        <v>456</v>
      </c>
      <c r="AG28" s="1" t="s">
        <v>429</v>
      </c>
      <c r="AH28" s="1" t="s">
        <v>248</v>
      </c>
    </row>
    <row r="29" spans="1:34" ht="12.75">
      <c r="A29" s="1">
        <v>4</v>
      </c>
      <c r="C29" s="1" t="s">
        <v>308</v>
      </c>
      <c r="D29" s="1" t="s">
        <v>307</v>
      </c>
      <c r="E29" s="1" t="s">
        <v>329</v>
      </c>
      <c r="F29" s="1" t="s">
        <v>414</v>
      </c>
      <c r="G29" s="1" t="s">
        <v>312</v>
      </c>
      <c r="H29" s="1">
        <v>19</v>
      </c>
      <c r="I29" s="1">
        <v>2</v>
      </c>
      <c r="J29" s="1" t="s">
        <v>391</v>
      </c>
      <c r="K29" s="1">
        <v>4</v>
      </c>
      <c r="L29" s="1">
        <v>4</v>
      </c>
      <c r="M29" s="1" t="s">
        <v>390</v>
      </c>
      <c r="N29" s="1" t="s">
        <v>390</v>
      </c>
      <c r="O29" s="1">
        <v>3</v>
      </c>
      <c r="P29" s="1" t="s">
        <v>478</v>
      </c>
      <c r="Q29" s="1">
        <v>1</v>
      </c>
      <c r="R29" s="1">
        <v>3</v>
      </c>
      <c r="S29" s="1">
        <v>4</v>
      </c>
      <c r="T29" s="1">
        <v>5</v>
      </c>
      <c r="U29" s="1">
        <v>5</v>
      </c>
      <c r="V29" s="1" t="s">
        <v>390</v>
      </c>
      <c r="W29" s="1" t="s">
        <v>391</v>
      </c>
      <c r="X29" s="1" t="s">
        <v>390</v>
      </c>
      <c r="Y29" s="1" t="s">
        <v>228</v>
      </c>
      <c r="Z29" s="1" t="s">
        <v>391</v>
      </c>
      <c r="AA29" s="1">
        <v>1</v>
      </c>
      <c r="AB29" s="1" t="s">
        <v>391</v>
      </c>
      <c r="AC29" s="1" t="s">
        <v>389</v>
      </c>
      <c r="AD29" s="1" t="s">
        <v>252</v>
      </c>
      <c r="AE29" s="1" t="s">
        <v>454</v>
      </c>
      <c r="AF29" s="1" t="s">
        <v>400</v>
      </c>
      <c r="AG29" s="1" t="s">
        <v>429</v>
      </c>
      <c r="AH29" s="1" t="s">
        <v>248</v>
      </c>
    </row>
    <row r="30" spans="1:34" ht="12.75">
      <c r="A30" s="1">
        <v>5</v>
      </c>
      <c r="C30" s="1" t="s">
        <v>308</v>
      </c>
      <c r="D30" s="1" t="s">
        <v>307</v>
      </c>
      <c r="E30" s="1" t="s">
        <v>474</v>
      </c>
      <c r="F30" s="1" t="s">
        <v>414</v>
      </c>
      <c r="G30" s="1" t="s">
        <v>312</v>
      </c>
      <c r="H30" s="1">
        <v>19</v>
      </c>
      <c r="I30" s="1">
        <v>1</v>
      </c>
      <c r="J30" s="1" t="s">
        <v>390</v>
      </c>
      <c r="K30" s="1">
        <v>1</v>
      </c>
      <c r="L30" s="1">
        <v>1</v>
      </c>
      <c r="M30" s="1" t="s">
        <v>391</v>
      </c>
      <c r="N30" s="1" t="s">
        <v>390</v>
      </c>
      <c r="O30" s="1">
        <v>5</v>
      </c>
      <c r="P30" s="1" t="s">
        <v>386</v>
      </c>
      <c r="Q30" s="1">
        <v>1</v>
      </c>
      <c r="R30" s="1">
        <v>3</v>
      </c>
      <c r="S30" s="1">
        <v>1</v>
      </c>
      <c r="T30" s="1">
        <v>3</v>
      </c>
      <c r="U30" s="1">
        <v>5</v>
      </c>
      <c r="V30" s="1" t="s">
        <v>390</v>
      </c>
      <c r="W30" s="1" t="s">
        <v>391</v>
      </c>
      <c r="X30" s="1" t="s">
        <v>478</v>
      </c>
      <c r="Y30" s="1" t="s">
        <v>229</v>
      </c>
      <c r="Z30" s="1" t="s">
        <v>390</v>
      </c>
      <c r="AA30" s="1">
        <v>1</v>
      </c>
      <c r="AB30" s="1" t="s">
        <v>391</v>
      </c>
      <c r="AC30" s="1" t="s">
        <v>430</v>
      </c>
      <c r="AD30" s="1" t="s">
        <v>253</v>
      </c>
      <c r="AE30" s="1" t="s">
        <v>453</v>
      </c>
      <c r="AF30" s="1" t="s">
        <v>400</v>
      </c>
      <c r="AG30" s="1" t="s">
        <v>429</v>
      </c>
      <c r="AH30" s="1" t="s">
        <v>248</v>
      </c>
    </row>
    <row r="31" spans="1:34" ht="12.75">
      <c r="A31" s="1">
        <v>6</v>
      </c>
      <c r="C31" s="1" t="s">
        <v>308</v>
      </c>
      <c r="D31" s="1" t="s">
        <v>307</v>
      </c>
      <c r="E31" s="1" t="s">
        <v>474</v>
      </c>
      <c r="F31" s="1" t="s">
        <v>414</v>
      </c>
      <c r="G31" s="1" t="s">
        <v>312</v>
      </c>
      <c r="H31" s="1">
        <v>19</v>
      </c>
      <c r="I31" s="1">
        <v>1</v>
      </c>
      <c r="J31" s="1" t="s">
        <v>478</v>
      </c>
      <c r="K31" s="1">
        <v>4</v>
      </c>
      <c r="L31" s="1">
        <v>3</v>
      </c>
      <c r="M31" s="1" t="s">
        <v>391</v>
      </c>
      <c r="N31" s="1" t="s">
        <v>391</v>
      </c>
      <c r="O31" s="1">
        <v>4</v>
      </c>
      <c r="P31" s="1" t="s">
        <v>330</v>
      </c>
      <c r="Q31" s="1">
        <v>1</v>
      </c>
      <c r="R31" s="1">
        <v>3</v>
      </c>
      <c r="S31" s="1">
        <v>4</v>
      </c>
      <c r="T31" s="1">
        <v>4</v>
      </c>
      <c r="U31" s="1">
        <v>5</v>
      </c>
      <c r="V31" s="1" t="s">
        <v>390</v>
      </c>
      <c r="W31" s="1" t="s">
        <v>391</v>
      </c>
      <c r="X31" s="1" t="s">
        <v>390</v>
      </c>
      <c r="Y31" s="1" t="s">
        <v>265</v>
      </c>
      <c r="Z31" s="1" t="s">
        <v>391</v>
      </c>
      <c r="AA31" s="1">
        <v>1</v>
      </c>
      <c r="AB31" s="1" t="s">
        <v>391</v>
      </c>
      <c r="AC31" s="9" t="s">
        <v>254</v>
      </c>
      <c r="AD31" s="9" t="s">
        <v>276</v>
      </c>
      <c r="AE31" s="1" t="s">
        <v>452</v>
      </c>
      <c r="AF31" s="1" t="s">
        <v>456</v>
      </c>
      <c r="AG31" s="1" t="s">
        <v>429</v>
      </c>
      <c r="AH31" s="1" t="s">
        <v>248</v>
      </c>
    </row>
    <row r="32" spans="1:34" ht="12.75">
      <c r="A32" s="1">
        <v>7</v>
      </c>
      <c r="C32" s="1" t="s">
        <v>309</v>
      </c>
      <c r="D32" s="1" t="s">
        <v>307</v>
      </c>
      <c r="F32" s="1" t="s">
        <v>359</v>
      </c>
      <c r="G32" s="1" t="s">
        <v>312</v>
      </c>
      <c r="H32" s="1">
        <v>20</v>
      </c>
      <c r="I32" s="1" t="s">
        <v>364</v>
      </c>
      <c r="J32" s="1" t="s">
        <v>393</v>
      </c>
      <c r="K32" s="1">
        <v>2</v>
      </c>
      <c r="L32" s="1">
        <v>2</v>
      </c>
      <c r="M32" s="1" t="s">
        <v>363</v>
      </c>
      <c r="N32" s="1" t="s">
        <v>363</v>
      </c>
      <c r="O32" s="1">
        <v>3</v>
      </c>
      <c r="P32" s="1" t="s">
        <v>364</v>
      </c>
      <c r="Q32" s="1">
        <v>2</v>
      </c>
      <c r="R32" s="2" t="s">
        <v>331</v>
      </c>
      <c r="S32" s="1">
        <v>5</v>
      </c>
      <c r="T32" s="1">
        <v>5</v>
      </c>
      <c r="U32" s="1">
        <v>4</v>
      </c>
      <c r="V32" s="1" t="s">
        <v>393</v>
      </c>
      <c r="W32" s="1" t="s">
        <v>363</v>
      </c>
      <c r="X32" s="1" t="s">
        <v>393</v>
      </c>
      <c r="Y32" s="1" t="s">
        <v>230</v>
      </c>
      <c r="Z32" s="1" t="s">
        <v>363</v>
      </c>
      <c r="AA32" s="1">
        <v>1</v>
      </c>
      <c r="AB32" s="1" t="s">
        <v>363</v>
      </c>
      <c r="AC32" s="1" t="s">
        <v>488</v>
      </c>
      <c r="AD32" s="1" t="s">
        <v>488</v>
      </c>
      <c r="AE32" s="1" t="s">
        <v>332</v>
      </c>
      <c r="AF32" s="1" t="s">
        <v>333</v>
      </c>
      <c r="AG32" s="1" t="s">
        <v>364</v>
      </c>
      <c r="AH32" s="1" t="s">
        <v>364</v>
      </c>
    </row>
    <row r="33" spans="1:34" ht="12.75">
      <c r="A33" s="1">
        <v>8</v>
      </c>
      <c r="C33" s="1" t="s">
        <v>309</v>
      </c>
      <c r="D33" s="1" t="s">
        <v>307</v>
      </c>
      <c r="F33" s="1" t="s">
        <v>360</v>
      </c>
      <c r="G33" s="1" t="s">
        <v>315</v>
      </c>
      <c r="H33" s="1">
        <v>19</v>
      </c>
      <c r="I33" s="1" t="s">
        <v>364</v>
      </c>
      <c r="J33" s="1" t="s">
        <v>363</v>
      </c>
      <c r="K33" s="1">
        <v>2</v>
      </c>
      <c r="L33" s="1">
        <v>5</v>
      </c>
      <c r="M33" s="1" t="s">
        <v>363</v>
      </c>
      <c r="N33" s="1" t="s">
        <v>363</v>
      </c>
      <c r="O33" s="1">
        <v>3</v>
      </c>
      <c r="P33" s="1" t="s">
        <v>334</v>
      </c>
      <c r="Q33" s="1">
        <v>1</v>
      </c>
      <c r="R33" s="1">
        <v>3</v>
      </c>
      <c r="S33" s="1">
        <v>1</v>
      </c>
      <c r="T33" s="1">
        <v>3</v>
      </c>
      <c r="U33" s="1">
        <v>5</v>
      </c>
      <c r="V33" s="1" t="s">
        <v>363</v>
      </c>
      <c r="W33" s="1" t="s">
        <v>363</v>
      </c>
      <c r="X33" s="1" t="s">
        <v>393</v>
      </c>
      <c r="Y33" s="1" t="s">
        <v>231</v>
      </c>
      <c r="Z33" s="1" t="s">
        <v>367</v>
      </c>
      <c r="AA33" s="1">
        <v>1</v>
      </c>
      <c r="AB33" s="1" t="s">
        <v>363</v>
      </c>
      <c r="AC33" s="1" t="s">
        <v>365</v>
      </c>
      <c r="AD33" s="1" t="s">
        <v>336</v>
      </c>
      <c r="AE33" s="1" t="s">
        <v>337</v>
      </c>
      <c r="AF33" s="1" t="s">
        <v>364</v>
      </c>
      <c r="AG33" s="1" t="s">
        <v>364</v>
      </c>
      <c r="AH33" s="1" t="s">
        <v>364</v>
      </c>
    </row>
    <row r="34" spans="1:34" ht="12.75">
      <c r="A34" s="1">
        <v>9</v>
      </c>
      <c r="C34" s="1" t="s">
        <v>309</v>
      </c>
      <c r="D34" s="1" t="s">
        <v>307</v>
      </c>
      <c r="E34" s="1" t="s">
        <v>338</v>
      </c>
      <c r="F34" s="1" t="s">
        <v>360</v>
      </c>
      <c r="G34" s="1" t="s">
        <v>315</v>
      </c>
      <c r="H34" s="1" t="s">
        <v>364</v>
      </c>
      <c r="I34" s="1">
        <v>2</v>
      </c>
      <c r="J34" s="1" t="s">
        <v>393</v>
      </c>
      <c r="K34" s="1">
        <v>2</v>
      </c>
      <c r="L34" s="1">
        <v>4</v>
      </c>
      <c r="M34" s="1" t="s">
        <v>364</v>
      </c>
      <c r="N34" s="1" t="s">
        <v>363</v>
      </c>
      <c r="O34" s="1">
        <v>4</v>
      </c>
      <c r="P34" s="1" t="s">
        <v>364</v>
      </c>
      <c r="Q34" s="1">
        <v>1</v>
      </c>
      <c r="R34" s="1">
        <v>3</v>
      </c>
      <c r="S34" s="1">
        <v>4</v>
      </c>
      <c r="T34" s="1">
        <v>4</v>
      </c>
      <c r="U34" s="1">
        <v>4</v>
      </c>
      <c r="V34" s="1" t="s">
        <v>393</v>
      </c>
      <c r="W34" s="1" t="s">
        <v>363</v>
      </c>
      <c r="X34" s="1" t="s">
        <v>363</v>
      </c>
      <c r="Y34" s="1" t="s">
        <v>265</v>
      </c>
      <c r="Z34" s="1" t="s">
        <v>367</v>
      </c>
      <c r="AA34" s="1">
        <v>1</v>
      </c>
      <c r="AB34" s="1" t="s">
        <v>363</v>
      </c>
      <c r="AC34" s="1" t="s">
        <v>488</v>
      </c>
      <c r="AD34" s="1" t="s">
        <v>488</v>
      </c>
      <c r="AE34" s="1" t="s">
        <v>489</v>
      </c>
      <c r="AF34" s="1" t="s">
        <v>339</v>
      </c>
      <c r="AG34" s="1" t="s">
        <v>364</v>
      </c>
      <c r="AH34" s="1" t="s">
        <v>340</v>
      </c>
    </row>
    <row r="35" spans="1:34" ht="12.75">
      <c r="A35" s="1">
        <v>10</v>
      </c>
      <c r="C35" s="1" t="s">
        <v>309</v>
      </c>
      <c r="D35" s="1" t="s">
        <v>307</v>
      </c>
      <c r="F35" s="1" t="s">
        <v>359</v>
      </c>
      <c r="G35" s="1" t="s">
        <v>313</v>
      </c>
      <c r="H35" s="1">
        <v>19</v>
      </c>
      <c r="I35" s="1">
        <v>1</v>
      </c>
      <c r="J35" s="1" t="s">
        <v>393</v>
      </c>
      <c r="K35" s="1" t="s">
        <v>364</v>
      </c>
      <c r="L35" s="1">
        <v>4</v>
      </c>
      <c r="M35" s="1" t="s">
        <v>363</v>
      </c>
      <c r="N35" s="1" t="s">
        <v>363</v>
      </c>
      <c r="O35" s="1">
        <v>5</v>
      </c>
      <c r="P35" s="1" t="s">
        <v>341</v>
      </c>
      <c r="Q35" s="1" t="s">
        <v>364</v>
      </c>
      <c r="R35" s="1" t="s">
        <v>364</v>
      </c>
      <c r="S35" s="1">
        <v>3</v>
      </c>
      <c r="T35" s="1">
        <v>5</v>
      </c>
      <c r="U35" s="1">
        <v>3</v>
      </c>
      <c r="V35" s="1" t="s">
        <v>363</v>
      </c>
      <c r="W35" s="1" t="s">
        <v>363</v>
      </c>
      <c r="X35" s="1" t="s">
        <v>363</v>
      </c>
      <c r="Y35" s="3" t="s">
        <v>232</v>
      </c>
      <c r="Z35" s="1" t="s">
        <v>363</v>
      </c>
      <c r="AA35" s="1">
        <v>1</v>
      </c>
      <c r="AB35" s="1" t="s">
        <v>393</v>
      </c>
      <c r="AC35" s="1" t="s">
        <v>364</v>
      </c>
      <c r="AD35" s="9" t="s">
        <v>274</v>
      </c>
      <c r="AE35" s="1" t="s">
        <v>332</v>
      </c>
      <c r="AF35" s="1" t="s">
        <v>342</v>
      </c>
      <c r="AG35" s="1" t="s">
        <v>244</v>
      </c>
      <c r="AH35" s="1" t="s">
        <v>343</v>
      </c>
    </row>
    <row r="36" spans="1:34" ht="12.75">
      <c r="A36" s="1">
        <v>11</v>
      </c>
      <c r="C36" s="1" t="s">
        <v>309</v>
      </c>
      <c r="D36" s="1" t="s">
        <v>307</v>
      </c>
      <c r="F36" s="1" t="s">
        <v>361</v>
      </c>
      <c r="G36" s="1" t="s">
        <v>315</v>
      </c>
      <c r="H36" s="1">
        <v>19</v>
      </c>
      <c r="I36" s="1">
        <v>5</v>
      </c>
      <c r="J36" s="1" t="s">
        <v>364</v>
      </c>
      <c r="K36" s="1">
        <v>4</v>
      </c>
      <c r="L36" s="1">
        <v>4</v>
      </c>
      <c r="M36" s="1" t="s">
        <v>363</v>
      </c>
      <c r="N36" s="1" t="s">
        <v>393</v>
      </c>
      <c r="O36" s="1">
        <v>2</v>
      </c>
      <c r="P36" s="1" t="s">
        <v>344</v>
      </c>
      <c r="Q36" s="1">
        <v>2</v>
      </c>
      <c r="R36" s="1">
        <v>2</v>
      </c>
      <c r="S36" s="1">
        <v>5</v>
      </c>
      <c r="T36" s="1">
        <v>4</v>
      </c>
      <c r="U36" s="1">
        <v>5</v>
      </c>
      <c r="V36" s="1" t="s">
        <v>393</v>
      </c>
      <c r="W36" s="1" t="s">
        <v>363</v>
      </c>
      <c r="X36" s="1" t="s">
        <v>393</v>
      </c>
      <c r="Y36" s="1" t="s">
        <v>233</v>
      </c>
      <c r="Z36" s="1" t="s">
        <v>393</v>
      </c>
      <c r="AA36" s="1">
        <v>1</v>
      </c>
      <c r="AB36" s="1" t="s">
        <v>363</v>
      </c>
      <c r="AC36" s="1" t="s">
        <v>365</v>
      </c>
      <c r="AD36" s="1" t="s">
        <v>346</v>
      </c>
      <c r="AE36" s="1" t="s">
        <v>483</v>
      </c>
      <c r="AF36" s="1" t="s">
        <v>484</v>
      </c>
      <c r="AG36" s="1" t="s">
        <v>244</v>
      </c>
      <c r="AH36" s="1" t="s">
        <v>347</v>
      </c>
    </row>
    <row r="37" spans="1:34" ht="12.75">
      <c r="A37" s="1">
        <v>12</v>
      </c>
      <c r="C37" s="1" t="s">
        <v>309</v>
      </c>
      <c r="D37" s="1" t="s">
        <v>307</v>
      </c>
      <c r="E37" s="1" t="s">
        <v>348</v>
      </c>
      <c r="F37" s="1" t="s">
        <v>414</v>
      </c>
      <c r="G37" s="1" t="s">
        <v>316</v>
      </c>
      <c r="H37" s="1">
        <v>18</v>
      </c>
      <c r="I37" s="1" t="s">
        <v>364</v>
      </c>
      <c r="J37" s="1" t="s">
        <v>363</v>
      </c>
      <c r="K37" s="1">
        <v>4</v>
      </c>
      <c r="L37" s="1">
        <v>4</v>
      </c>
      <c r="M37" s="1" t="s">
        <v>363</v>
      </c>
      <c r="N37" s="1" t="s">
        <v>363</v>
      </c>
      <c r="O37" s="1">
        <v>2</v>
      </c>
      <c r="P37" s="1" t="s">
        <v>364</v>
      </c>
      <c r="Q37" s="1">
        <v>1</v>
      </c>
      <c r="R37" s="1">
        <v>3</v>
      </c>
      <c r="S37" s="1">
        <v>1</v>
      </c>
      <c r="T37" s="1">
        <v>2</v>
      </c>
      <c r="U37" s="1">
        <v>2</v>
      </c>
      <c r="V37" s="1" t="s">
        <v>393</v>
      </c>
      <c r="W37" s="1" t="s">
        <v>363</v>
      </c>
      <c r="X37" s="1" t="s">
        <v>393</v>
      </c>
      <c r="Y37" s="1" t="s">
        <v>234</v>
      </c>
      <c r="Z37" s="1" t="s">
        <v>367</v>
      </c>
      <c r="AA37" s="1">
        <v>3</v>
      </c>
      <c r="AB37" s="1" t="s">
        <v>363</v>
      </c>
      <c r="AC37" s="1" t="s">
        <v>365</v>
      </c>
      <c r="AD37" s="1" t="s">
        <v>251</v>
      </c>
      <c r="AE37" s="1" t="s">
        <v>350</v>
      </c>
      <c r="AF37" s="1" t="s">
        <v>364</v>
      </c>
      <c r="AG37" s="1" t="s">
        <v>364</v>
      </c>
      <c r="AH37" s="1" t="s">
        <v>364</v>
      </c>
    </row>
    <row r="38" ht="12.75">
      <c r="F38" s="1" t="s">
        <v>362</v>
      </c>
    </row>
    <row r="39" spans="1:27" s="4" customFormat="1" ht="12.75">
      <c r="A39" s="4" t="s">
        <v>485</v>
      </c>
      <c r="H39" s="4">
        <f aca="true" t="shared" si="0" ref="H39:O39">AVERAGE(H26:H37)</f>
        <v>18.90909090909091</v>
      </c>
      <c r="I39" s="4">
        <f t="shared" si="0"/>
        <v>2.125</v>
      </c>
      <c r="K39" s="4">
        <f t="shared" si="0"/>
        <v>2.8181818181818183</v>
      </c>
      <c r="L39" s="4">
        <f t="shared" si="0"/>
        <v>3.4166666666666665</v>
      </c>
      <c r="O39" s="4">
        <f t="shared" si="0"/>
        <v>3.5833333333333335</v>
      </c>
      <c r="Q39" s="4">
        <f>AVERAGE(Q26:Q37)</f>
        <v>1.2</v>
      </c>
      <c r="R39" s="4">
        <f>AVERAGE(R26:R37)</f>
        <v>3</v>
      </c>
      <c r="S39" s="4">
        <f>AVERAGE(S26:S37)</f>
        <v>3.25</v>
      </c>
      <c r="T39" s="4">
        <f>AVERAGE(T26:T37)</f>
        <v>4.166666666666667</v>
      </c>
      <c r="U39" s="4">
        <f>AVERAGE(U26:U37)</f>
        <v>4.333333333333333</v>
      </c>
      <c r="AA39" s="4">
        <f>AVERAGE(AA26:AA37)</f>
        <v>1.1666666666666667</v>
      </c>
    </row>
    <row r="40" spans="1:27" ht="12.75">
      <c r="A40" s="1" t="s">
        <v>415</v>
      </c>
      <c r="H40" s="1">
        <f aca="true" t="shared" si="1" ref="H40:O40">MEDIAN(H26:H37)</f>
        <v>19</v>
      </c>
      <c r="I40" s="1">
        <f t="shared" si="1"/>
        <v>2</v>
      </c>
      <c r="K40" s="1">
        <f t="shared" si="1"/>
        <v>2</v>
      </c>
      <c r="L40" s="1">
        <f t="shared" si="1"/>
        <v>4</v>
      </c>
      <c r="O40" s="1">
        <f t="shared" si="1"/>
        <v>3.5</v>
      </c>
      <c r="Q40" s="1">
        <f>MEDIAN(Q26:Q37)</f>
        <v>1</v>
      </c>
      <c r="R40" s="1">
        <f>MEDIAN(R26:R37)</f>
        <v>3</v>
      </c>
      <c r="S40" s="1">
        <f>MEDIAN(S26:S37)</f>
        <v>3.5</v>
      </c>
      <c r="T40" s="1">
        <f>MEDIAN(T26:T37)</f>
        <v>4.5</v>
      </c>
      <c r="U40" s="1">
        <f>MEDIAN(U26:U37)</f>
        <v>5</v>
      </c>
      <c r="AA40" s="1">
        <f>MEDIAN(AA26:AA37)</f>
        <v>1</v>
      </c>
    </row>
    <row r="41" spans="1:27" ht="12.75">
      <c r="A41" s="1" t="s">
        <v>416</v>
      </c>
      <c r="D41" s="1" t="s">
        <v>307</v>
      </c>
      <c r="F41" s="1" t="s">
        <v>414</v>
      </c>
      <c r="G41" s="1" t="s">
        <v>315</v>
      </c>
      <c r="H41" s="1">
        <f aca="true" t="shared" si="2" ref="H41:O41">MODE(H26:H37)</f>
        <v>19</v>
      </c>
      <c r="I41" s="1">
        <f t="shared" si="2"/>
        <v>2</v>
      </c>
      <c r="K41" s="1">
        <f t="shared" si="2"/>
        <v>4</v>
      </c>
      <c r="L41" s="1">
        <f t="shared" si="2"/>
        <v>4</v>
      </c>
      <c r="O41" s="1">
        <f t="shared" si="2"/>
        <v>3</v>
      </c>
      <c r="Q41" s="1">
        <f>MODE(Q26:Q37)</f>
        <v>1</v>
      </c>
      <c r="R41" s="1">
        <f>MODE(R26:R37)</f>
        <v>3</v>
      </c>
      <c r="S41" s="1">
        <f>MODE(S26:S37)</f>
        <v>5</v>
      </c>
      <c r="T41" s="1">
        <f>MODE(T26:T37)</f>
        <v>5</v>
      </c>
      <c r="U41" s="1">
        <f>MODE(U26:U37)</f>
        <v>5</v>
      </c>
      <c r="AA41" s="1">
        <f>MODE(AA26:AA37)</f>
        <v>1</v>
      </c>
    </row>
    <row r="42" spans="1:21" ht="12.75">
      <c r="A42" s="1" t="s">
        <v>394</v>
      </c>
      <c r="H42" s="4">
        <f>STDEV(H26:H37)</f>
        <v>0.5393598899706014</v>
      </c>
      <c r="I42" s="4">
        <f>STDEVP(I26:I37,H4)</f>
        <v>5.1303983913845315</v>
      </c>
      <c r="K42" s="4">
        <f>STDEVP(K26:K37)</f>
        <v>1.1134044285378082</v>
      </c>
      <c r="L42" s="4">
        <f>STDEVP(L26:L37)</f>
        <v>1.114924013354971</v>
      </c>
      <c r="O42" s="4">
        <f>STDEVP(O26:O37)</f>
        <v>1.0374916331657276</v>
      </c>
      <c r="Q42" s="1">
        <f>STDEVP(Q26:Q37)</f>
        <v>0.4</v>
      </c>
      <c r="R42" s="4">
        <f>STDEVP(R26:R37)</f>
        <v>0.4714045207910317</v>
      </c>
      <c r="S42" s="4">
        <f>STDEVP(S26:S37)</f>
        <v>1.479019945774904</v>
      </c>
      <c r="T42" s="4">
        <f>STDEVP(T26:T37)</f>
        <v>0.9860132971832694</v>
      </c>
      <c r="U42" s="4">
        <f>STDEVP(U26:U37)</f>
        <v>0.9428090415820634</v>
      </c>
    </row>
    <row r="43" spans="1:21" ht="12.75">
      <c r="A43" s="1" t="s">
        <v>501</v>
      </c>
      <c r="H43" s="4">
        <f>CONFIDENCE(0.05,0.51,11)</f>
        <v>0.3013852019143581</v>
      </c>
      <c r="I43" s="4">
        <f>CONFIDENCE(0.05,1.27,8)</f>
        <v>0.8800489284620454</v>
      </c>
      <c r="K43" s="4">
        <f>CONFIDENCE(0.05,1.11,11)</f>
        <v>0.6559560276959558</v>
      </c>
      <c r="L43" s="4">
        <f>CONFIDENCE(0.05,1.11,12)</f>
        <v>0.6280300824122754</v>
      </c>
      <c r="O43" s="4">
        <f>CONFIDENCE(0.05,1.04,12)</f>
        <v>0.5884245817196093</v>
      </c>
      <c r="Q43" s="1">
        <f>CONFIDENCE(0.05,0.4,10)</f>
        <v>0.2479180129218246</v>
      </c>
      <c r="R43" s="4">
        <f>CONFIDENCE(0.05,0.47,9)</f>
        <v>0.3070610242446084</v>
      </c>
      <c r="S43" s="4">
        <f>CONFIDENCE(0.05,1.48,12)</f>
        <v>0.8373734432163672</v>
      </c>
      <c r="T43" s="4">
        <f>CONFIDENCE(0.05,0.99,12)</f>
        <v>0.560134938367705</v>
      </c>
      <c r="U43" s="4">
        <f>CONFIDENCE(0.05,0.94,12)</f>
        <v>0.5318452950158007</v>
      </c>
    </row>
    <row r="44" spans="1:21" ht="12.75">
      <c r="A44" s="1" t="s">
        <v>378</v>
      </c>
      <c r="H44" s="4">
        <f>VAR(H26:H37)</f>
        <v>0.29090909090909917</v>
      </c>
      <c r="I44" s="4">
        <f>VAR(I26:I37)</f>
        <v>1.8392857142857142</v>
      </c>
      <c r="K44" s="4">
        <f>VAR(K26:K37)</f>
        <v>1.363636363636364</v>
      </c>
      <c r="L44" s="4">
        <f>VAR(L26:L37)</f>
        <v>1.3560606060606053</v>
      </c>
      <c r="O44" s="4"/>
      <c r="Q44" s="1">
        <f>VAR(Q26:Q37)</f>
        <v>0.17777777777777773</v>
      </c>
      <c r="R44" s="4">
        <f>VAR(R26:R37)</f>
        <v>0.25</v>
      </c>
      <c r="S44" s="4">
        <f>VAR(S26:S37)</f>
        <v>2.3863636363636362</v>
      </c>
      <c r="T44" s="4">
        <f>VAR(T26:T37)</f>
        <v>1.0606060606060597</v>
      </c>
      <c r="U44" s="4">
        <f>VAR(U26:U37)</f>
        <v>0.9696969696969688</v>
      </c>
    </row>
    <row r="45" spans="1:21" ht="12.75">
      <c r="A45" s="1" t="s">
        <v>377</v>
      </c>
      <c r="H45" s="4"/>
      <c r="I45" s="4"/>
      <c r="K45" s="4"/>
      <c r="L45" s="4"/>
      <c r="O45" s="4"/>
      <c r="R45" s="4"/>
      <c r="S45" s="4"/>
      <c r="T45" s="4"/>
      <c r="U45" s="4"/>
    </row>
    <row r="46" spans="8:21" ht="12.75">
      <c r="H46" s="4"/>
      <c r="I46" s="4"/>
      <c r="K46" s="4"/>
      <c r="L46" s="4"/>
      <c r="O46" s="4"/>
      <c r="R46" s="4"/>
      <c r="S46" s="4"/>
      <c r="T46" s="4"/>
      <c r="U46" s="4"/>
    </row>
    <row r="47" spans="8:21" ht="12.75">
      <c r="H47" s="4"/>
      <c r="I47" s="4"/>
      <c r="K47" s="4"/>
      <c r="L47" s="4"/>
      <c r="O47" s="4"/>
      <c r="R47" s="4"/>
      <c r="S47" s="4"/>
      <c r="T47" s="4"/>
      <c r="U47" s="4"/>
    </row>
    <row r="49" spans="1:28" ht="12.75">
      <c r="A49" s="1" t="s">
        <v>406</v>
      </c>
      <c r="H49" s="4">
        <f>AVERAGE(H3:H16,H26:H37)</f>
        <v>19.333333333333332</v>
      </c>
      <c r="I49" s="4">
        <f>AVERAGE(I3:I16,I26:I37)</f>
        <v>2.3181818181818183</v>
      </c>
      <c r="J49" s="4"/>
      <c r="K49" s="4">
        <f>AVERAGE(K3:K16,K26:K37)</f>
        <v>2.96</v>
      </c>
      <c r="L49" s="4">
        <f>AVERAGE(L3:L16,L26:L37)</f>
        <v>3.1538461538461537</v>
      </c>
      <c r="M49" s="4"/>
      <c r="N49" s="4"/>
      <c r="O49" s="4"/>
      <c r="Q49" s="4">
        <f>AVERAGE(Q3:Q16,Q26:Q37)</f>
        <v>1.4583333333333333</v>
      </c>
      <c r="R49" s="4">
        <f>AVERAGE(AVERAGE(R3:R16,R26:R37))</f>
        <v>2.8043478260869565</v>
      </c>
      <c r="S49" s="4">
        <f>AVERAGE(S3:S16,S26:S37)</f>
        <v>3.230769230769231</v>
      </c>
      <c r="T49" s="4">
        <f>AVERAGE(T3:T16,T26:T37)</f>
        <v>4.153846153846154</v>
      </c>
      <c r="U49" s="4">
        <f>AVERAGE(U3:U16,U26:U37)</f>
        <v>4.5</v>
      </c>
      <c r="V49" s="4"/>
      <c r="W49" s="4"/>
      <c r="X49" s="4"/>
      <c r="Z49" s="4"/>
      <c r="AA49" s="4">
        <f>AVERAGE(AA3:AA16,AA26:AA37)</f>
        <v>1.1538461538461537</v>
      </c>
      <c r="AB49" s="4"/>
    </row>
    <row r="50" spans="1:27" ht="12.75">
      <c r="A50" s="1" t="s">
        <v>407</v>
      </c>
      <c r="H50" s="1">
        <f>MEDIAN(H3:H16,H26:H37)</f>
        <v>19</v>
      </c>
      <c r="I50" s="1">
        <f>MEDIAN(I3:I16,I26:I37)</f>
        <v>1.5</v>
      </c>
      <c r="K50" s="1">
        <f>MEDIAN(K3:K16,K26:K37)</f>
        <v>3</v>
      </c>
      <c r="L50" s="1">
        <f>MEDIAN(L3:L16,L26:L37)</f>
        <v>3</v>
      </c>
      <c r="Q50" s="1">
        <f>MEDIAN(Q3:Q16,Q26:Q37)</f>
        <v>1</v>
      </c>
      <c r="R50" s="1">
        <f>MEDIAN(R3:R16,R26:R37)</f>
        <v>3</v>
      </c>
      <c r="S50" s="1">
        <f>MEDIAN(S3:S16,S26:S37)</f>
        <v>3</v>
      </c>
      <c r="T50" s="1">
        <f>MEDIAN(T3:T16,T26:T37)</f>
        <v>4</v>
      </c>
      <c r="U50" s="1">
        <f>MEDIAN(U3:U16,U26:U37)</f>
        <v>5</v>
      </c>
      <c r="AA50" s="1">
        <f>MEDIAN(AA3:AA16,AA26:AA37)</f>
        <v>1</v>
      </c>
    </row>
    <row r="51" spans="1:33" ht="12.75">
      <c r="A51" s="1" t="s">
        <v>408</v>
      </c>
      <c r="D51" s="1" t="s">
        <v>307</v>
      </c>
      <c r="F51" s="1" t="s">
        <v>414</v>
      </c>
      <c r="G51" s="1" t="s">
        <v>315</v>
      </c>
      <c r="H51" s="1">
        <f>MODE(H3:H16,H26:H37)</f>
        <v>19</v>
      </c>
      <c r="I51" s="1">
        <f>MODE(I3:I16,I26:I37)</f>
        <v>1</v>
      </c>
      <c r="K51" s="1">
        <f>MODE(K3:K16,K26:K37)</f>
        <v>4</v>
      </c>
      <c r="L51" s="1">
        <f>MODE(L3:L16,L26:L37)</f>
        <v>4</v>
      </c>
      <c r="Q51" s="1">
        <f>MODE(Q3:Q16,Q26:Q37)</f>
        <v>1</v>
      </c>
      <c r="R51" s="1">
        <f>MODE(R3:R16,R26:R37)</f>
        <v>3</v>
      </c>
      <c r="S51" s="1">
        <f>MODE(S3:S16,S26:S37)</f>
        <v>5</v>
      </c>
      <c r="T51" s="1">
        <f>MODE(T3:T16,T26:T37)</f>
        <v>5</v>
      </c>
      <c r="U51" s="1">
        <f>MODE(U3:U16,U26:U37)</f>
        <v>5</v>
      </c>
      <c r="AA51" s="1">
        <f>MODE(AA3:AA16,AA26:AA37)</f>
        <v>1</v>
      </c>
      <c r="AC51" s="1" t="s">
        <v>409</v>
      </c>
      <c r="AD51" s="1" t="s">
        <v>410</v>
      </c>
      <c r="AE51" s="1" t="s">
        <v>411</v>
      </c>
      <c r="AF51" s="1" t="s">
        <v>412</v>
      </c>
      <c r="AG51" s="1" t="s">
        <v>413</v>
      </c>
    </row>
    <row r="52" spans="1:21" ht="12.75">
      <c r="A52" s="1" t="s">
        <v>395</v>
      </c>
      <c r="H52" s="4">
        <f>STDEVP(H3:H16,H26:H37)</f>
        <v>1.0274023338281628</v>
      </c>
      <c r="I52" s="4">
        <f>STDEVP(I3:I16,I26:I37)</f>
        <v>1.577868632519071</v>
      </c>
      <c r="K52" s="4">
        <f>STDEVP(K3:K16,K26:K37)</f>
        <v>1.1825396399275587</v>
      </c>
      <c r="L52" s="4">
        <f>STDEVP(L3:L16,L26:L37)</f>
        <v>1.0986812966989</v>
      </c>
      <c r="O52" s="4">
        <f>STDEVP(O3:O16,O26:O37)</f>
        <v>1.0374916331657276</v>
      </c>
      <c r="Q52" s="4">
        <f>STDEVP(Q3:Q16,Q26:Q37)</f>
        <v>0.7626252174051302</v>
      </c>
      <c r="R52" s="4">
        <f>STDEVP(R3:R16,R26:R37)</f>
        <v>0.7624207789891383</v>
      </c>
      <c r="S52" s="4">
        <f>STDEVP(S3:S16,S26:S37)</f>
        <v>1.475640468711606</v>
      </c>
      <c r="T52" s="4">
        <f>STDEVP(T3:T16,T26:T37)</f>
        <v>0.9483713850721502</v>
      </c>
      <c r="U52" s="4">
        <f>STDEVP(U3:U16,U26:U37)</f>
        <v>0.7467879938056768</v>
      </c>
    </row>
    <row r="53" ht="12.75">
      <c r="A53" s="1" t="s">
        <v>375</v>
      </c>
    </row>
    <row r="55" ht="27.75">
      <c r="A55" s="18" t="s">
        <v>124</v>
      </c>
    </row>
    <row r="56" spans="1:23" s="21" customFormat="1" ht="18">
      <c r="A56" s="21" t="s">
        <v>185</v>
      </c>
      <c r="C56" s="21" t="s">
        <v>125</v>
      </c>
      <c r="D56" s="21" t="s">
        <v>126</v>
      </c>
      <c r="E56" s="21" t="s">
        <v>127</v>
      </c>
      <c r="F56" s="21" t="s">
        <v>141</v>
      </c>
      <c r="G56" s="21" t="s">
        <v>142</v>
      </c>
      <c r="H56" s="21" t="s">
        <v>143</v>
      </c>
      <c r="I56" s="21" t="s">
        <v>11</v>
      </c>
      <c r="J56" s="21" t="s">
        <v>12</v>
      </c>
      <c r="K56" s="21" t="s">
        <v>13</v>
      </c>
      <c r="L56" s="21" t="s">
        <v>14</v>
      </c>
      <c r="M56" s="21" t="s">
        <v>15</v>
      </c>
      <c r="N56" s="21" t="s">
        <v>16</v>
      </c>
      <c r="O56" s="21" t="s">
        <v>17</v>
      </c>
      <c r="P56" s="21" t="s">
        <v>18</v>
      </c>
      <c r="Q56" s="21" t="s">
        <v>19</v>
      </c>
      <c r="R56" s="21" t="s">
        <v>20</v>
      </c>
      <c r="S56" s="21" t="s">
        <v>21</v>
      </c>
      <c r="T56" s="21" t="s">
        <v>22</v>
      </c>
      <c r="U56" s="21" t="s">
        <v>23</v>
      </c>
      <c r="V56" s="21" t="s">
        <v>24</v>
      </c>
      <c r="W56" s="21" t="s">
        <v>25</v>
      </c>
    </row>
    <row r="57" spans="1:23" s="13" customFormat="1" ht="12.75">
      <c r="A57" s="13">
        <v>1</v>
      </c>
      <c r="C57" s="13" t="s">
        <v>26</v>
      </c>
      <c r="D57" s="13" t="s">
        <v>28</v>
      </c>
      <c r="E57" s="13" t="s">
        <v>144</v>
      </c>
      <c r="F57" s="13" t="s">
        <v>145</v>
      </c>
      <c r="G57" s="13" t="s">
        <v>146</v>
      </c>
      <c r="H57" s="13">
        <v>18</v>
      </c>
      <c r="I57" s="13">
        <v>4</v>
      </c>
      <c r="J57" s="13">
        <v>6</v>
      </c>
      <c r="K57" s="13">
        <v>1</v>
      </c>
      <c r="L57" s="13">
        <v>6</v>
      </c>
      <c r="M57" s="13">
        <v>4</v>
      </c>
      <c r="N57" s="13">
        <v>1</v>
      </c>
      <c r="O57" s="13">
        <v>4</v>
      </c>
      <c r="P57" s="13">
        <v>5</v>
      </c>
      <c r="Q57" s="13">
        <v>2</v>
      </c>
      <c r="R57" s="13">
        <v>1</v>
      </c>
      <c r="S57" s="13">
        <v>1</v>
      </c>
      <c r="T57" s="13">
        <v>4</v>
      </c>
      <c r="U57" s="13" t="s">
        <v>147</v>
      </c>
      <c r="V57" s="13" t="s">
        <v>147</v>
      </c>
      <c r="W57" s="13" t="s">
        <v>147</v>
      </c>
    </row>
    <row r="58" spans="1:23" s="13" customFormat="1" ht="12.75">
      <c r="A58" s="13">
        <v>2</v>
      </c>
      <c r="C58" s="13" t="s">
        <v>26</v>
      </c>
      <c r="D58" s="13" t="s">
        <v>27</v>
      </c>
      <c r="E58" s="13" t="s">
        <v>144</v>
      </c>
      <c r="F58" s="13" t="s">
        <v>145</v>
      </c>
      <c r="G58" s="13" t="s">
        <v>148</v>
      </c>
      <c r="H58" s="13">
        <v>19</v>
      </c>
      <c r="I58" s="13">
        <v>2</v>
      </c>
      <c r="J58" s="13">
        <v>6</v>
      </c>
      <c r="K58" s="13">
        <v>1</v>
      </c>
      <c r="L58" s="13">
        <v>5</v>
      </c>
      <c r="M58" s="13">
        <v>4</v>
      </c>
      <c r="N58" s="13">
        <v>3</v>
      </c>
      <c r="O58" s="13">
        <v>4</v>
      </c>
      <c r="P58" s="13">
        <v>4</v>
      </c>
      <c r="Q58" s="13">
        <v>2</v>
      </c>
      <c r="R58" s="13">
        <v>1</v>
      </c>
      <c r="S58" s="13">
        <v>1</v>
      </c>
      <c r="T58" s="13">
        <v>4</v>
      </c>
      <c r="U58" s="13" t="s">
        <v>149</v>
      </c>
      <c r="V58" s="13" t="s">
        <v>150</v>
      </c>
      <c r="W58" s="13" t="s">
        <v>150</v>
      </c>
    </row>
    <row r="59" spans="1:23" s="13" customFormat="1" ht="12.75">
      <c r="A59" s="13">
        <v>3</v>
      </c>
      <c r="C59" s="13" t="s">
        <v>26</v>
      </c>
      <c r="D59" s="13" t="s">
        <v>27</v>
      </c>
      <c r="E59" s="13" t="s">
        <v>151</v>
      </c>
      <c r="F59" s="13" t="s">
        <v>152</v>
      </c>
      <c r="G59" s="13" t="s">
        <v>153</v>
      </c>
      <c r="H59" s="13">
        <v>19</v>
      </c>
      <c r="I59" s="13">
        <v>4</v>
      </c>
      <c r="J59" s="13">
        <v>2</v>
      </c>
      <c r="K59" s="13">
        <v>7</v>
      </c>
      <c r="L59" s="13" t="s">
        <v>150</v>
      </c>
      <c r="M59" s="13">
        <v>5</v>
      </c>
      <c r="N59" s="13">
        <v>3</v>
      </c>
      <c r="O59" s="13">
        <v>4</v>
      </c>
      <c r="P59" s="13">
        <v>4</v>
      </c>
      <c r="Q59" s="13">
        <v>4</v>
      </c>
      <c r="R59" s="13">
        <v>3</v>
      </c>
      <c r="S59" s="13">
        <v>2</v>
      </c>
      <c r="T59" s="13">
        <v>4</v>
      </c>
      <c r="U59" s="13" t="s">
        <v>154</v>
      </c>
      <c r="V59" s="13" t="s">
        <v>155</v>
      </c>
      <c r="W59" s="13" t="s">
        <v>150</v>
      </c>
    </row>
    <row r="60" spans="1:23" s="13" customFormat="1" ht="12.75">
      <c r="A60" s="13">
        <v>4</v>
      </c>
      <c r="C60" s="13" t="s">
        <v>26</v>
      </c>
      <c r="D60" s="13" t="s">
        <v>27</v>
      </c>
      <c r="E60" s="13" t="s">
        <v>156</v>
      </c>
      <c r="F60" s="13" t="s">
        <v>152</v>
      </c>
      <c r="G60" s="13" t="s">
        <v>146</v>
      </c>
      <c r="H60" s="13">
        <v>19</v>
      </c>
      <c r="I60" s="13">
        <v>4</v>
      </c>
      <c r="J60" s="13">
        <v>6</v>
      </c>
      <c r="K60" s="13">
        <v>1</v>
      </c>
      <c r="L60" s="13" t="s">
        <v>147</v>
      </c>
      <c r="M60" s="13">
        <v>5</v>
      </c>
      <c r="N60" s="13">
        <v>3</v>
      </c>
      <c r="O60" s="13">
        <v>4</v>
      </c>
      <c r="P60" s="13">
        <v>4</v>
      </c>
      <c r="Q60" s="13">
        <v>1</v>
      </c>
      <c r="R60" s="13">
        <v>1</v>
      </c>
      <c r="S60" s="13">
        <v>1</v>
      </c>
      <c r="T60" s="13">
        <v>5</v>
      </c>
      <c r="U60" s="13" t="s">
        <v>157</v>
      </c>
      <c r="V60" s="13" t="s">
        <v>147</v>
      </c>
      <c r="W60" s="13" t="s">
        <v>147</v>
      </c>
    </row>
    <row r="61" spans="1:23" s="13" customFormat="1" ht="12.75">
      <c r="A61" s="13">
        <v>5</v>
      </c>
      <c r="C61" s="13" t="s">
        <v>26</v>
      </c>
      <c r="D61" s="13" t="s">
        <v>27</v>
      </c>
      <c r="E61" s="13" t="s">
        <v>158</v>
      </c>
      <c r="F61" s="13" t="s">
        <v>145</v>
      </c>
      <c r="G61" s="13" t="s">
        <v>148</v>
      </c>
      <c r="H61" s="13">
        <v>19</v>
      </c>
      <c r="I61" s="13">
        <v>2</v>
      </c>
      <c r="J61" s="13">
        <v>6</v>
      </c>
      <c r="K61" s="13">
        <v>1</v>
      </c>
      <c r="L61" s="13">
        <v>5</v>
      </c>
      <c r="M61" s="13">
        <v>4</v>
      </c>
      <c r="N61" s="13">
        <v>3</v>
      </c>
      <c r="O61" s="13">
        <v>4</v>
      </c>
      <c r="P61" s="13">
        <v>4</v>
      </c>
      <c r="Q61" s="13">
        <v>1</v>
      </c>
      <c r="R61" s="13">
        <v>1</v>
      </c>
      <c r="S61" s="13">
        <v>1</v>
      </c>
      <c r="T61" s="13">
        <v>4</v>
      </c>
      <c r="U61" s="13" t="s">
        <v>159</v>
      </c>
      <c r="V61" s="13" t="s">
        <v>160</v>
      </c>
      <c r="W61" s="13" t="s">
        <v>161</v>
      </c>
    </row>
    <row r="62" spans="1:23" s="13" customFormat="1" ht="12.75">
      <c r="A62" s="13">
        <v>6</v>
      </c>
      <c r="C62" s="13" t="s">
        <v>26</v>
      </c>
      <c r="D62" s="13" t="s">
        <v>27</v>
      </c>
      <c r="E62" s="13" t="s">
        <v>156</v>
      </c>
      <c r="F62" s="13" t="s">
        <v>152</v>
      </c>
      <c r="G62" s="13" t="s">
        <v>148</v>
      </c>
      <c r="H62" s="13">
        <v>20</v>
      </c>
      <c r="I62" s="13">
        <v>4</v>
      </c>
      <c r="J62" s="13">
        <v>6</v>
      </c>
      <c r="K62" s="13">
        <v>1</v>
      </c>
      <c r="L62" s="13">
        <v>6</v>
      </c>
      <c r="M62" s="13">
        <v>3</v>
      </c>
      <c r="N62" s="13">
        <v>3</v>
      </c>
      <c r="O62" s="13">
        <v>3</v>
      </c>
      <c r="P62" s="13">
        <v>2</v>
      </c>
      <c r="Q62" s="13">
        <v>2</v>
      </c>
      <c r="R62" s="13">
        <v>3</v>
      </c>
      <c r="S62" s="13">
        <v>3</v>
      </c>
      <c r="T62" s="13">
        <v>3</v>
      </c>
      <c r="U62" s="13" t="s">
        <v>150</v>
      </c>
      <c r="V62" s="13" t="s">
        <v>150</v>
      </c>
      <c r="W62" s="13" t="s">
        <v>150</v>
      </c>
    </row>
    <row r="63" spans="1:23" s="13" customFormat="1" ht="12.75">
      <c r="A63" s="13">
        <v>7</v>
      </c>
      <c r="C63" s="13" t="s">
        <v>26</v>
      </c>
      <c r="D63" s="13" t="s">
        <v>29</v>
      </c>
      <c r="E63" s="13" t="s">
        <v>158</v>
      </c>
      <c r="F63" s="13" t="s">
        <v>152</v>
      </c>
      <c r="G63" s="13" t="s">
        <v>148</v>
      </c>
      <c r="H63" s="13">
        <v>19</v>
      </c>
      <c r="I63" s="13">
        <v>2</v>
      </c>
      <c r="J63" s="13">
        <v>1</v>
      </c>
      <c r="K63" s="13">
        <v>1</v>
      </c>
      <c r="L63" s="13">
        <v>2</v>
      </c>
      <c r="M63" s="13">
        <v>5</v>
      </c>
      <c r="N63" s="13">
        <v>3</v>
      </c>
      <c r="O63" s="13">
        <v>5</v>
      </c>
      <c r="P63" s="13">
        <v>4</v>
      </c>
      <c r="Q63" s="13">
        <v>5</v>
      </c>
      <c r="R63" s="13">
        <v>1</v>
      </c>
      <c r="S63" s="13">
        <v>1</v>
      </c>
      <c r="T63" s="13">
        <v>5</v>
      </c>
      <c r="U63" s="13" t="s">
        <v>162</v>
      </c>
      <c r="V63" s="13" t="s">
        <v>277</v>
      </c>
      <c r="W63" s="13" t="s">
        <v>277</v>
      </c>
    </row>
    <row r="64" spans="1:23" s="13" customFormat="1" ht="12.75">
      <c r="A64" s="13">
        <v>8</v>
      </c>
      <c r="C64" s="13" t="s">
        <v>26</v>
      </c>
      <c r="D64" s="13" t="s">
        <v>29</v>
      </c>
      <c r="E64" s="13" t="s">
        <v>158</v>
      </c>
      <c r="F64" s="13" t="s">
        <v>152</v>
      </c>
      <c r="G64" s="13" t="s">
        <v>146</v>
      </c>
      <c r="H64" s="13">
        <v>19</v>
      </c>
      <c r="I64" s="13">
        <v>4</v>
      </c>
      <c r="J64" s="13">
        <v>6</v>
      </c>
      <c r="K64" s="13">
        <v>1</v>
      </c>
      <c r="L64" s="13">
        <v>4</v>
      </c>
      <c r="M64" s="13">
        <v>5</v>
      </c>
      <c r="N64" s="13">
        <v>3</v>
      </c>
      <c r="O64" s="13">
        <v>5</v>
      </c>
      <c r="P64" s="13">
        <v>5</v>
      </c>
      <c r="Q64" s="13">
        <v>5</v>
      </c>
      <c r="R64" s="13">
        <v>1</v>
      </c>
      <c r="S64" s="13">
        <v>3</v>
      </c>
      <c r="T64" s="13">
        <v>4</v>
      </c>
      <c r="U64" s="13" t="s">
        <v>129</v>
      </c>
      <c r="V64" s="13" t="s">
        <v>130</v>
      </c>
      <c r="W64" s="13" t="s">
        <v>147</v>
      </c>
    </row>
    <row r="65" spans="1:23" s="13" customFormat="1" ht="12.75">
      <c r="A65" s="13">
        <v>9</v>
      </c>
      <c r="C65" s="13" t="s">
        <v>26</v>
      </c>
      <c r="D65" s="13" t="s">
        <v>27</v>
      </c>
      <c r="E65" s="13" t="s">
        <v>158</v>
      </c>
      <c r="F65" s="13" t="s">
        <v>152</v>
      </c>
      <c r="G65" s="13" t="s">
        <v>148</v>
      </c>
      <c r="H65" s="13">
        <v>19</v>
      </c>
      <c r="I65" s="13">
        <v>4</v>
      </c>
      <c r="J65" s="13">
        <v>6</v>
      </c>
      <c r="K65" s="13">
        <v>1</v>
      </c>
      <c r="L65" s="13" t="s">
        <v>150</v>
      </c>
      <c r="M65" s="13">
        <v>4</v>
      </c>
      <c r="N65" s="13">
        <v>3</v>
      </c>
      <c r="O65" s="13">
        <v>4</v>
      </c>
      <c r="P65" s="13">
        <v>4</v>
      </c>
      <c r="Q65" s="13" t="s">
        <v>131</v>
      </c>
      <c r="R65" s="13">
        <v>1</v>
      </c>
      <c r="S65" s="13">
        <v>1</v>
      </c>
      <c r="T65" s="13">
        <v>3</v>
      </c>
      <c r="U65" s="13" t="s">
        <v>150</v>
      </c>
      <c r="V65" s="13" t="s">
        <v>150</v>
      </c>
      <c r="W65" s="13" t="s">
        <v>150</v>
      </c>
    </row>
    <row r="66" spans="1:23" s="13" customFormat="1" ht="12.75">
      <c r="A66" s="13">
        <v>10</v>
      </c>
      <c r="C66" s="13" t="s">
        <v>26</v>
      </c>
      <c r="D66" s="13" t="s">
        <v>30</v>
      </c>
      <c r="E66" s="13" t="s">
        <v>156</v>
      </c>
      <c r="F66" s="13" t="s">
        <v>145</v>
      </c>
      <c r="G66" s="13" t="s">
        <v>148</v>
      </c>
      <c r="H66" s="13">
        <v>19</v>
      </c>
      <c r="I66" s="13">
        <v>4</v>
      </c>
      <c r="J66" s="13">
        <v>6</v>
      </c>
      <c r="K66" s="13">
        <v>1</v>
      </c>
      <c r="L66" s="13" t="s">
        <v>150</v>
      </c>
      <c r="M66" s="13">
        <v>4</v>
      </c>
      <c r="N66" s="13">
        <v>3</v>
      </c>
      <c r="O66" s="13">
        <v>5</v>
      </c>
      <c r="P66" s="13">
        <v>5</v>
      </c>
      <c r="Q66" s="13">
        <v>2</v>
      </c>
      <c r="R66" s="13">
        <v>1</v>
      </c>
      <c r="S66" s="13">
        <v>1</v>
      </c>
      <c r="T66" s="13">
        <v>4</v>
      </c>
      <c r="U66" s="13" t="s">
        <v>150</v>
      </c>
      <c r="V66" s="13" t="s">
        <v>150</v>
      </c>
      <c r="W66" s="13" t="s">
        <v>150</v>
      </c>
    </row>
    <row r="67" spans="1:23" s="13" customFormat="1" ht="12.75">
      <c r="A67" s="13">
        <v>11</v>
      </c>
      <c r="C67" s="13" t="s">
        <v>26</v>
      </c>
      <c r="D67" s="13" t="s">
        <v>29</v>
      </c>
      <c r="E67" s="13" t="s">
        <v>158</v>
      </c>
      <c r="F67" s="13" t="s">
        <v>145</v>
      </c>
      <c r="G67" s="13" t="s">
        <v>148</v>
      </c>
      <c r="H67" s="13">
        <v>19</v>
      </c>
      <c r="I67" s="13">
        <v>4</v>
      </c>
      <c r="J67" s="13">
        <v>6</v>
      </c>
      <c r="K67" s="13">
        <v>1</v>
      </c>
      <c r="L67" s="13">
        <v>8</v>
      </c>
      <c r="M67" s="13">
        <v>3</v>
      </c>
      <c r="N67" s="13">
        <v>3</v>
      </c>
      <c r="O67" s="13">
        <v>4</v>
      </c>
      <c r="P67" s="13">
        <v>3</v>
      </c>
      <c r="Q67" s="13">
        <v>5</v>
      </c>
      <c r="R67" s="13">
        <v>2</v>
      </c>
      <c r="S67" s="13">
        <v>3</v>
      </c>
      <c r="T67" s="13">
        <v>3</v>
      </c>
      <c r="U67" s="13" t="s">
        <v>132</v>
      </c>
      <c r="V67" s="13" t="s">
        <v>133</v>
      </c>
      <c r="W67" s="13" t="s">
        <v>134</v>
      </c>
    </row>
    <row r="68" spans="1:2" s="13" customFormat="1" ht="12.75">
      <c r="A68" s="14"/>
      <c r="B68" s="14"/>
    </row>
    <row r="69" spans="1:20" s="14" customFormat="1" ht="12">
      <c r="A69" s="14" t="s">
        <v>135</v>
      </c>
      <c r="H69" s="15">
        <f aca="true" t="shared" si="3" ref="H69:T69">AVERAGE(H57:H67)</f>
        <v>19</v>
      </c>
      <c r="I69" s="15">
        <f t="shared" si="3"/>
        <v>3.4545454545454546</v>
      </c>
      <c r="J69" s="15">
        <f t="shared" si="3"/>
        <v>5.181818181818182</v>
      </c>
      <c r="K69" s="15">
        <f t="shared" si="3"/>
        <v>1.5454545454545454</v>
      </c>
      <c r="L69" s="15">
        <f t="shared" si="3"/>
        <v>5.142857142857143</v>
      </c>
      <c r="M69" s="15">
        <f t="shared" si="3"/>
        <v>4.181818181818182</v>
      </c>
      <c r="N69" s="15">
        <f t="shared" si="3"/>
        <v>2.8181818181818183</v>
      </c>
      <c r="O69" s="15">
        <f t="shared" si="3"/>
        <v>4.181818181818182</v>
      </c>
      <c r="P69" s="15">
        <f t="shared" si="3"/>
        <v>4</v>
      </c>
      <c r="Q69" s="15">
        <f t="shared" si="3"/>
        <v>2.9</v>
      </c>
      <c r="R69" s="15">
        <f t="shared" si="3"/>
        <v>1.4545454545454546</v>
      </c>
      <c r="S69" s="15">
        <f t="shared" si="3"/>
        <v>1.6363636363636365</v>
      </c>
      <c r="T69" s="15">
        <f t="shared" si="3"/>
        <v>3.909090909090909</v>
      </c>
    </row>
    <row r="70" spans="1:20" s="13" customFormat="1" ht="12.75">
      <c r="A70" s="13" t="s">
        <v>136</v>
      </c>
      <c r="H70" s="16">
        <f aca="true" t="shared" si="4" ref="H70:T70">MEDIAN(H57:H67)</f>
        <v>19</v>
      </c>
      <c r="I70" s="16">
        <f t="shared" si="4"/>
        <v>4</v>
      </c>
      <c r="J70" s="16">
        <f t="shared" si="4"/>
        <v>6</v>
      </c>
      <c r="K70" s="16">
        <f t="shared" si="4"/>
        <v>1</v>
      </c>
      <c r="L70" s="16">
        <f t="shared" si="4"/>
        <v>5</v>
      </c>
      <c r="M70" s="16">
        <f t="shared" si="4"/>
        <v>4</v>
      </c>
      <c r="N70" s="16">
        <f t="shared" si="4"/>
        <v>3</v>
      </c>
      <c r="O70" s="16">
        <f t="shared" si="4"/>
        <v>4</v>
      </c>
      <c r="P70" s="16">
        <f t="shared" si="4"/>
        <v>4</v>
      </c>
      <c r="Q70" s="16">
        <f t="shared" si="4"/>
        <v>2</v>
      </c>
      <c r="R70" s="16">
        <f t="shared" si="4"/>
        <v>1</v>
      </c>
      <c r="S70" s="16">
        <f t="shared" si="4"/>
        <v>1</v>
      </c>
      <c r="T70" s="16">
        <f t="shared" si="4"/>
        <v>4</v>
      </c>
    </row>
    <row r="71" spans="1:20" s="13" customFormat="1" ht="12.75">
      <c r="A71" s="13" t="s">
        <v>137</v>
      </c>
      <c r="D71" s="13" t="s">
        <v>27</v>
      </c>
      <c r="F71" s="13" t="s">
        <v>152</v>
      </c>
      <c r="G71" s="13" t="s">
        <v>146</v>
      </c>
      <c r="H71" s="16">
        <f aca="true" t="shared" si="5" ref="H71:T71">MODE(H57:H67)</f>
        <v>19</v>
      </c>
      <c r="I71" s="16">
        <f t="shared" si="5"/>
        <v>4</v>
      </c>
      <c r="J71" s="16">
        <f t="shared" si="5"/>
        <v>6</v>
      </c>
      <c r="K71" s="16">
        <f t="shared" si="5"/>
        <v>1</v>
      </c>
      <c r="L71" s="16">
        <f t="shared" si="5"/>
        <v>6</v>
      </c>
      <c r="M71" s="16">
        <f t="shared" si="5"/>
        <v>4</v>
      </c>
      <c r="N71" s="16">
        <f t="shared" si="5"/>
        <v>3</v>
      </c>
      <c r="O71" s="16">
        <f t="shared" si="5"/>
        <v>4</v>
      </c>
      <c r="P71" s="16">
        <f t="shared" si="5"/>
        <v>4</v>
      </c>
      <c r="Q71" s="16">
        <f t="shared" si="5"/>
        <v>2</v>
      </c>
      <c r="R71" s="16">
        <f t="shared" si="5"/>
        <v>1</v>
      </c>
      <c r="S71" s="16">
        <f t="shared" si="5"/>
        <v>1</v>
      </c>
      <c r="T71" s="16">
        <f t="shared" si="5"/>
        <v>4</v>
      </c>
    </row>
    <row r="72" spans="1:19" ht="12.75">
      <c r="A72" s="1" t="s">
        <v>138</v>
      </c>
      <c r="G72" s="4">
        <f aca="true" t="shared" si="6" ref="G72:S72">STDEVP(H57:H67)</f>
        <v>0.4264014327112209</v>
      </c>
      <c r="H72" s="4">
        <f t="shared" si="6"/>
        <v>0.8907235428302466</v>
      </c>
      <c r="I72" s="4">
        <f t="shared" si="6"/>
        <v>1.7486712783337586</v>
      </c>
      <c r="J72" s="4">
        <f t="shared" si="6"/>
        <v>1.7248787237282068</v>
      </c>
      <c r="K72" s="4">
        <f t="shared" si="6"/>
        <v>1.7261494247992246</v>
      </c>
      <c r="L72" s="4">
        <f t="shared" si="6"/>
        <v>0.7158188976374373</v>
      </c>
      <c r="M72" s="4">
        <f t="shared" si="6"/>
        <v>0.5749595745760689</v>
      </c>
      <c r="N72" s="4">
        <f t="shared" si="6"/>
        <v>0.5749595745760689</v>
      </c>
      <c r="O72" s="4">
        <f t="shared" si="6"/>
        <v>0.8528028654224418</v>
      </c>
      <c r="P72" s="4">
        <f t="shared" si="6"/>
        <v>1.57797338380595</v>
      </c>
      <c r="Q72" s="4">
        <f t="shared" si="6"/>
        <v>0.7820295697311479</v>
      </c>
      <c r="R72" s="4">
        <f t="shared" si="6"/>
        <v>0.8813963377120598</v>
      </c>
      <c r="S72" s="4">
        <f t="shared" si="6"/>
        <v>0.668042657122685</v>
      </c>
    </row>
    <row r="73" spans="1:19" ht="12.75">
      <c r="A73" s="1" t="s">
        <v>139</v>
      </c>
      <c r="D73" s="1" t="s">
        <v>121</v>
      </c>
      <c r="G73" s="4">
        <f>CONFIDENCE(0.05,0.43,11)</f>
        <v>0.254109091810145</v>
      </c>
      <c r="H73" s="4">
        <f>CONFIDENCE(0.05,0.89,11)</f>
        <v>0.5259467249093699</v>
      </c>
      <c r="I73" s="4">
        <f>CONFIDENCE(0.05,1.75,11)</f>
        <v>1.0341649085296598</v>
      </c>
      <c r="J73" s="4">
        <f>CONFIDENCE(0.05,1.72,11)</f>
        <v>1.01643636724058</v>
      </c>
      <c r="K73" s="4">
        <f>CONFIDENCE(0.05,1.73,7)</f>
        <v>1.2815783853433818</v>
      </c>
      <c r="L73" s="4">
        <f>CONFIDENCE(0.05,0.72,11)</f>
        <v>0.4254849909379172</v>
      </c>
      <c r="M73" s="4">
        <f>CONFIDENCE(0.05,0.57,11)</f>
        <v>0.3368422844925178</v>
      </c>
      <c r="N73" s="4">
        <f>CONFIDENCE(0.05,0.57,11)</f>
        <v>0.3368422844925178</v>
      </c>
      <c r="O73" s="4">
        <f>CONFIDENCE(0.05,0.85,11)</f>
        <v>0.5023086698572634</v>
      </c>
      <c r="P73" s="4">
        <f>CONFIDENCE(0.05,1.58,10)</f>
        <v>0.9792761510412074</v>
      </c>
      <c r="Q73" s="4">
        <f>CONFIDENCE(0.05,0.78,11)</f>
        <v>0.460942073516077</v>
      </c>
      <c r="R73" s="4">
        <f>CONFIDENCE(0.05,0.88,11)</f>
        <v>0.5200372111463433</v>
      </c>
      <c r="S73" s="4">
        <f>CONFIDENCE(0.05,0.67,11)</f>
        <v>0.39593742212278416</v>
      </c>
    </row>
    <row r="74" spans="1:19" ht="12.75">
      <c r="A74" s="1" t="s">
        <v>122</v>
      </c>
      <c r="G74" s="1">
        <f aca="true" t="shared" si="7" ref="G74:S74">PERCENTILE(H57:H67,10%)</f>
        <v>19</v>
      </c>
      <c r="H74" s="1">
        <f t="shared" si="7"/>
        <v>2</v>
      </c>
      <c r="I74" s="1">
        <f t="shared" si="7"/>
        <v>2</v>
      </c>
      <c r="J74" s="1">
        <f t="shared" si="7"/>
        <v>1</v>
      </c>
      <c r="K74" s="1">
        <f t="shared" si="7"/>
        <v>3.2</v>
      </c>
      <c r="L74" s="1">
        <f t="shared" si="7"/>
        <v>3</v>
      </c>
      <c r="M74" s="1">
        <f t="shared" si="7"/>
        <v>3</v>
      </c>
      <c r="N74" s="1">
        <f t="shared" si="7"/>
        <v>4</v>
      </c>
      <c r="O74" s="1">
        <f t="shared" si="7"/>
        <v>3</v>
      </c>
      <c r="P74" s="1">
        <f t="shared" si="7"/>
        <v>1</v>
      </c>
      <c r="Q74" s="1">
        <f t="shared" si="7"/>
        <v>1</v>
      </c>
      <c r="R74" s="1">
        <f t="shared" si="7"/>
        <v>1</v>
      </c>
      <c r="S74" s="1">
        <f t="shared" si="7"/>
        <v>3</v>
      </c>
    </row>
    <row r="75" spans="1:19" ht="12.75">
      <c r="A75" s="19">
        <v>0.2</v>
      </c>
      <c r="G75" s="1">
        <f aca="true" t="shared" si="8" ref="G75:S75">PERCENTILE(H57:H67,20%)</f>
        <v>19</v>
      </c>
      <c r="H75" s="1">
        <f t="shared" si="8"/>
        <v>2</v>
      </c>
      <c r="I75" s="1">
        <f t="shared" si="8"/>
        <v>6</v>
      </c>
      <c r="J75" s="1">
        <f t="shared" si="8"/>
        <v>1</v>
      </c>
      <c r="K75" s="1">
        <f t="shared" si="8"/>
        <v>4.2</v>
      </c>
      <c r="L75" s="1">
        <f t="shared" si="8"/>
        <v>4</v>
      </c>
      <c r="M75" s="1">
        <f t="shared" si="8"/>
        <v>3</v>
      </c>
      <c r="N75" s="1">
        <f t="shared" si="8"/>
        <v>4</v>
      </c>
      <c r="O75" s="1">
        <f t="shared" si="8"/>
        <v>4</v>
      </c>
      <c r="P75" s="1">
        <f t="shared" si="8"/>
        <v>1.7999999999999998</v>
      </c>
      <c r="Q75" s="1">
        <f t="shared" si="8"/>
        <v>1</v>
      </c>
      <c r="R75" s="1">
        <f t="shared" si="8"/>
        <v>1</v>
      </c>
      <c r="S75" s="1">
        <f t="shared" si="8"/>
        <v>3</v>
      </c>
    </row>
    <row r="76" spans="1:19" ht="12.75">
      <c r="A76" s="19">
        <v>0.5</v>
      </c>
      <c r="G76" s="1">
        <f aca="true" t="shared" si="9" ref="G76:S76">PERCENTILE(H57:H67,50%)</f>
        <v>19</v>
      </c>
      <c r="H76" s="1">
        <f t="shared" si="9"/>
        <v>4</v>
      </c>
      <c r="I76" s="1">
        <f t="shared" si="9"/>
        <v>6</v>
      </c>
      <c r="J76" s="1">
        <f t="shared" si="9"/>
        <v>1</v>
      </c>
      <c r="K76" s="1">
        <f t="shared" si="9"/>
        <v>5</v>
      </c>
      <c r="L76" s="1">
        <f t="shared" si="9"/>
        <v>4</v>
      </c>
      <c r="M76" s="17">
        <f t="shared" si="9"/>
        <v>3</v>
      </c>
      <c r="N76" s="1">
        <f t="shared" si="9"/>
        <v>4</v>
      </c>
      <c r="O76" s="1">
        <f t="shared" si="9"/>
        <v>4</v>
      </c>
      <c r="P76" s="1">
        <f t="shared" si="9"/>
        <v>2</v>
      </c>
      <c r="Q76" s="1">
        <f t="shared" si="9"/>
        <v>1</v>
      </c>
      <c r="R76" s="1">
        <f t="shared" si="9"/>
        <v>1</v>
      </c>
      <c r="S76" s="1">
        <f t="shared" si="9"/>
        <v>4</v>
      </c>
    </row>
    <row r="77" spans="1:19" ht="12.75">
      <c r="A77" s="20">
        <v>0.8</v>
      </c>
      <c r="G77" s="1">
        <f aca="true" t="shared" si="10" ref="G77:S77">PERCENTILE(H57:H67,80%)</f>
        <v>19</v>
      </c>
      <c r="H77" s="1">
        <f t="shared" si="10"/>
        <v>4</v>
      </c>
      <c r="I77" s="1">
        <f t="shared" si="10"/>
        <v>6</v>
      </c>
      <c r="J77" s="1">
        <f t="shared" si="10"/>
        <v>1</v>
      </c>
      <c r="K77" s="1">
        <f t="shared" si="10"/>
        <v>6</v>
      </c>
      <c r="L77" s="1">
        <f t="shared" si="10"/>
        <v>5</v>
      </c>
      <c r="M77" s="1">
        <f t="shared" si="10"/>
        <v>3</v>
      </c>
      <c r="N77" s="1">
        <f t="shared" si="10"/>
        <v>5</v>
      </c>
      <c r="O77" s="1">
        <f t="shared" si="10"/>
        <v>5</v>
      </c>
      <c r="P77" s="1">
        <f t="shared" si="10"/>
        <v>5</v>
      </c>
      <c r="Q77" s="1">
        <f t="shared" si="10"/>
        <v>2</v>
      </c>
      <c r="R77" s="1">
        <f t="shared" si="10"/>
        <v>3</v>
      </c>
      <c r="S77" s="1">
        <f t="shared" si="10"/>
        <v>4</v>
      </c>
    </row>
    <row r="78" spans="1:19" ht="12.75">
      <c r="A78" s="20">
        <v>0.9</v>
      </c>
      <c r="G78" s="1">
        <f aca="true" t="shared" si="11" ref="G78:S78">PERCENTILE(H57:H67,90%)</f>
        <v>19</v>
      </c>
      <c r="H78" s="1">
        <f t="shared" si="11"/>
        <v>4</v>
      </c>
      <c r="I78" s="1">
        <f t="shared" si="11"/>
        <v>6</v>
      </c>
      <c r="J78" s="1">
        <f t="shared" si="11"/>
        <v>1</v>
      </c>
      <c r="K78" s="1">
        <f t="shared" si="11"/>
        <v>6.800000000000001</v>
      </c>
      <c r="L78" s="1">
        <f t="shared" si="11"/>
        <v>5</v>
      </c>
      <c r="M78" s="1">
        <f t="shared" si="11"/>
        <v>3</v>
      </c>
      <c r="N78" s="1">
        <f t="shared" si="11"/>
        <v>5</v>
      </c>
      <c r="O78" s="1">
        <f t="shared" si="11"/>
        <v>5</v>
      </c>
      <c r="P78" s="1">
        <f t="shared" si="11"/>
        <v>5</v>
      </c>
      <c r="Q78" s="1">
        <f t="shared" si="11"/>
        <v>3</v>
      </c>
      <c r="R78" s="1">
        <f t="shared" si="11"/>
        <v>3</v>
      </c>
      <c r="S78" s="1">
        <f t="shared" si="11"/>
        <v>5</v>
      </c>
    </row>
    <row r="80" ht="18">
      <c r="A80" s="12" t="s">
        <v>128</v>
      </c>
    </row>
    <row r="81" spans="1:2" ht="12.75">
      <c r="A81" s="1" t="s">
        <v>186</v>
      </c>
      <c r="B81" s="1" t="s">
        <v>140</v>
      </c>
    </row>
    <row r="82" spans="1:2" ht="12.75">
      <c r="A82" s="1" t="s">
        <v>317</v>
      </c>
      <c r="B82" s="1" t="s">
        <v>298</v>
      </c>
    </row>
    <row r="83" spans="1:2" ht="12.75">
      <c r="A83" s="1">
        <v>1</v>
      </c>
      <c r="B83" s="1" t="s">
        <v>169</v>
      </c>
    </row>
    <row r="84" spans="1:2" ht="12.75">
      <c r="A84" s="1">
        <v>2</v>
      </c>
      <c r="B84" s="1" t="s">
        <v>170</v>
      </c>
    </row>
    <row r="85" spans="1:2" ht="12.75">
      <c r="A85" s="1">
        <v>3</v>
      </c>
      <c r="B85" s="1" t="s">
        <v>171</v>
      </c>
    </row>
    <row r="86" spans="1:2" ht="12.75">
      <c r="A86" s="1">
        <v>4</v>
      </c>
      <c r="B86" s="1" t="s">
        <v>172</v>
      </c>
    </row>
    <row r="87" spans="1:2" ht="12.75">
      <c r="A87" s="1">
        <v>5</v>
      </c>
      <c r="B87" s="1" t="s">
        <v>173</v>
      </c>
    </row>
    <row r="88" spans="1:2" ht="12.75">
      <c r="A88" s="1">
        <v>6</v>
      </c>
      <c r="B88" s="1" t="s">
        <v>174</v>
      </c>
    </row>
    <row r="90" spans="1:2" ht="12.75">
      <c r="A90" s="1" t="s">
        <v>188</v>
      </c>
      <c r="B90" s="1" t="s">
        <v>321</v>
      </c>
    </row>
    <row r="92" spans="1:2" ht="12.75">
      <c r="A92" s="1" t="s">
        <v>318</v>
      </c>
      <c r="B92" s="1" t="s">
        <v>290</v>
      </c>
    </row>
    <row r="93" spans="1:2" ht="12.75">
      <c r="A93" s="1">
        <v>1</v>
      </c>
      <c r="B93" s="1" t="s">
        <v>175</v>
      </c>
    </row>
    <row r="94" spans="1:2" ht="12.75">
      <c r="A94" s="1">
        <v>2</v>
      </c>
      <c r="B94" s="1" t="s">
        <v>176</v>
      </c>
    </row>
    <row r="95" spans="1:2" ht="12.75">
      <c r="A95" s="1">
        <v>3</v>
      </c>
      <c r="B95" s="1" t="s">
        <v>177</v>
      </c>
    </row>
    <row r="96" spans="1:2" ht="12.75">
      <c r="A96" s="1">
        <v>4</v>
      </c>
      <c r="B96" s="1" t="s">
        <v>178</v>
      </c>
    </row>
    <row r="97" spans="1:2" ht="12.75">
      <c r="A97" s="1">
        <v>5</v>
      </c>
      <c r="B97" s="1" t="s">
        <v>179</v>
      </c>
    </row>
    <row r="98" spans="1:2" ht="12.75">
      <c r="A98" s="1">
        <v>6</v>
      </c>
      <c r="B98" s="1" t="s">
        <v>180</v>
      </c>
    </row>
    <row r="100" spans="1:2" ht="12.75">
      <c r="A100" s="1" t="s">
        <v>319</v>
      </c>
      <c r="B100" s="1" t="s">
        <v>291</v>
      </c>
    </row>
    <row r="101" spans="1:2" ht="12.75">
      <c r="A101" s="1">
        <v>1</v>
      </c>
      <c r="B101" s="1" t="s">
        <v>175</v>
      </c>
    </row>
    <row r="102" spans="1:2" ht="12.75">
      <c r="A102" s="1">
        <v>2</v>
      </c>
      <c r="B102" s="1" t="s">
        <v>181</v>
      </c>
    </row>
    <row r="103" spans="1:2" ht="12.75">
      <c r="A103" s="1">
        <v>3</v>
      </c>
      <c r="B103" s="1" t="s">
        <v>182</v>
      </c>
    </row>
    <row r="104" spans="1:2" ht="12.75">
      <c r="A104" s="1">
        <v>4</v>
      </c>
      <c r="B104" s="1" t="s">
        <v>178</v>
      </c>
    </row>
    <row r="105" spans="1:2" ht="12.75">
      <c r="A105" s="1">
        <v>5</v>
      </c>
      <c r="B105" s="1" t="s">
        <v>183</v>
      </c>
    </row>
    <row r="106" spans="1:2" ht="12.75">
      <c r="A106" s="1">
        <v>6</v>
      </c>
      <c r="B106" s="1" t="s">
        <v>180</v>
      </c>
    </row>
    <row r="108" spans="1:2" ht="12.75">
      <c r="A108" s="1" t="s">
        <v>163</v>
      </c>
      <c r="B108" s="1" t="s">
        <v>292</v>
      </c>
    </row>
    <row r="110" spans="1:2" ht="12.75">
      <c r="A110" s="1" t="s">
        <v>164</v>
      </c>
      <c r="B110" s="1" t="s">
        <v>293</v>
      </c>
    </row>
    <row r="112" spans="1:2" ht="12.75">
      <c r="A112" s="1" t="s">
        <v>320</v>
      </c>
      <c r="B112" s="1" t="s">
        <v>165</v>
      </c>
    </row>
    <row r="114" spans="1:2" ht="12.75">
      <c r="A114" s="9" t="s">
        <v>294</v>
      </c>
      <c r="B114" s="1" t="s">
        <v>295</v>
      </c>
    </row>
    <row r="115" ht="12.75">
      <c r="A115" s="9"/>
    </row>
    <row r="116" spans="1:2" ht="12.75">
      <c r="A116" s="5" t="s">
        <v>432</v>
      </c>
      <c r="B116" s="1" t="s">
        <v>296</v>
      </c>
    </row>
    <row r="117" ht="12.75">
      <c r="A117" s="5"/>
    </row>
    <row r="118" spans="1:2" ht="12.75">
      <c r="A118" s="5" t="s">
        <v>433</v>
      </c>
      <c r="B118" s="1" t="s">
        <v>257</v>
      </c>
    </row>
    <row r="119" ht="12.75">
      <c r="A119" s="5"/>
    </row>
    <row r="120" spans="1:2" ht="12.75">
      <c r="A120" s="5" t="s">
        <v>434</v>
      </c>
      <c r="B120" s="1" t="s">
        <v>258</v>
      </c>
    </row>
    <row r="121" ht="12.75">
      <c r="A121" s="5"/>
    </row>
    <row r="122" spans="1:2" ht="12.75">
      <c r="A122" s="5" t="s">
        <v>435</v>
      </c>
      <c r="B122" s="1" t="s">
        <v>259</v>
      </c>
    </row>
    <row r="123" ht="12.75">
      <c r="A123" s="5"/>
    </row>
    <row r="124" spans="1:2" ht="12.75">
      <c r="A124" s="9" t="s">
        <v>166</v>
      </c>
      <c r="B124" s="1" t="s">
        <v>297</v>
      </c>
    </row>
    <row r="125" ht="12.75">
      <c r="A125" s="5"/>
    </row>
    <row r="126" spans="1:2" ht="12.75">
      <c r="A126" s="9" t="s">
        <v>167</v>
      </c>
      <c r="B126" s="1" t="s">
        <v>299</v>
      </c>
    </row>
    <row r="127" ht="12.75">
      <c r="A127" s="5"/>
    </row>
    <row r="128" spans="1:2" ht="12.75">
      <c r="A128" s="9" t="s">
        <v>168</v>
      </c>
      <c r="B128" s="1" t="s">
        <v>280</v>
      </c>
    </row>
    <row r="129" ht="12.75">
      <c r="A129" s="5"/>
    </row>
    <row r="130" spans="1:2" ht="12.75">
      <c r="A130" s="9" t="s">
        <v>187</v>
      </c>
      <c r="B130" s="1" t="s">
        <v>281</v>
      </c>
    </row>
    <row r="131" spans="1:2" ht="12.75">
      <c r="A131" s="5">
        <v>1</v>
      </c>
      <c r="B131" s="1" t="s">
        <v>235</v>
      </c>
    </row>
    <row r="132" spans="1:2" ht="12.75">
      <c r="A132" s="5">
        <v>2</v>
      </c>
      <c r="B132" s="1" t="s">
        <v>236</v>
      </c>
    </row>
    <row r="133" spans="1:2" ht="12.75">
      <c r="A133" s="5">
        <v>3</v>
      </c>
      <c r="B133" s="1" t="s">
        <v>237</v>
      </c>
    </row>
    <row r="134" spans="1:2" ht="12.75">
      <c r="A134" s="5">
        <v>4</v>
      </c>
      <c r="B134" s="1" t="s">
        <v>238</v>
      </c>
    </row>
    <row r="135" spans="1:2" ht="12.75">
      <c r="A135" s="5">
        <v>5</v>
      </c>
      <c r="B135" s="1" t="s">
        <v>239</v>
      </c>
    </row>
    <row r="136" spans="1:2" ht="12.75">
      <c r="A136" s="5">
        <v>6</v>
      </c>
      <c r="B136" s="1" t="s">
        <v>240</v>
      </c>
    </row>
    <row r="137" spans="1:2" ht="12.75">
      <c r="A137" s="5">
        <v>7</v>
      </c>
      <c r="B137" s="1" t="s">
        <v>241</v>
      </c>
    </row>
    <row r="138" ht="12.75">
      <c r="A138" s="5"/>
    </row>
    <row r="139" spans="1:2" ht="12.75">
      <c r="A139" s="9" t="s">
        <v>184</v>
      </c>
      <c r="B139" s="1" t="s">
        <v>282</v>
      </c>
    </row>
    <row r="140" ht="12.75">
      <c r="A140" s="5"/>
    </row>
    <row r="141" spans="1:2" ht="12.75">
      <c r="A141" s="5" t="s">
        <v>441</v>
      </c>
      <c r="B141" s="1" t="s">
        <v>283</v>
      </c>
    </row>
    <row r="142" ht="12.75">
      <c r="A142" s="5"/>
    </row>
    <row r="143" spans="1:2" ht="12.75">
      <c r="A143" s="5" t="s">
        <v>442</v>
      </c>
      <c r="B143" s="1" t="s">
        <v>284</v>
      </c>
    </row>
    <row r="144" ht="12.75">
      <c r="A144" s="5"/>
    </row>
    <row r="145" spans="1:2" ht="12.75">
      <c r="A145" s="5" t="s">
        <v>324</v>
      </c>
      <c r="B145" s="1" t="s">
        <v>285</v>
      </c>
    </row>
    <row r="146" ht="12.75">
      <c r="A146" s="5"/>
    </row>
    <row r="147" spans="1:27" ht="12.75">
      <c r="A147" s="5" t="s">
        <v>325</v>
      </c>
      <c r="B147" s="1" t="s">
        <v>287</v>
      </c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>
      <c r="A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" ht="12.75">
      <c r="A149" s="5" t="s">
        <v>458</v>
      </c>
      <c r="B149" s="1" t="s">
        <v>288</v>
      </c>
    </row>
    <row r="150" ht="12.75">
      <c r="A150" s="5"/>
    </row>
    <row r="151" spans="1:2" ht="12.75">
      <c r="A151" s="5" t="s">
        <v>396</v>
      </c>
      <c r="B151" s="1" t="s">
        <v>286</v>
      </c>
    </row>
    <row r="152" ht="12.75">
      <c r="A152" s="5"/>
    </row>
    <row r="153" spans="1:2" ht="12.75">
      <c r="A153" s="5" t="s">
        <v>428</v>
      </c>
      <c r="B153" s="1" t="s">
        <v>289</v>
      </c>
    </row>
    <row r="155" ht="18">
      <c r="A155" s="12" t="s">
        <v>10</v>
      </c>
    </row>
    <row r="156" spans="1:2" ht="12.75">
      <c r="A156" s="1" t="s">
        <v>91</v>
      </c>
      <c r="B156" s="22" t="s">
        <v>106</v>
      </c>
    </row>
    <row r="157" spans="1:2" ht="12.75">
      <c r="A157" s="1">
        <v>1</v>
      </c>
      <c r="B157" s="1" t="s">
        <v>75</v>
      </c>
    </row>
    <row r="158" spans="1:2" ht="12.75">
      <c r="A158" s="1">
        <v>2</v>
      </c>
      <c r="B158" s="1" t="s">
        <v>76</v>
      </c>
    </row>
    <row r="159" spans="1:2" ht="12.75">
      <c r="A159" s="1">
        <v>3</v>
      </c>
      <c r="B159" s="1" t="s">
        <v>77</v>
      </c>
    </row>
    <row r="160" spans="1:2" ht="12.75">
      <c r="A160" s="1">
        <v>4</v>
      </c>
      <c r="B160" s="1" t="s">
        <v>78</v>
      </c>
    </row>
    <row r="161" spans="1:2" ht="12.75">
      <c r="A161" s="1">
        <v>5</v>
      </c>
      <c r="B161" s="1" t="s">
        <v>79</v>
      </c>
    </row>
    <row r="162" spans="1:2" ht="12.75">
      <c r="A162" s="1">
        <v>6</v>
      </c>
      <c r="B162" s="1" t="s">
        <v>80</v>
      </c>
    </row>
    <row r="163" spans="1:2" ht="12.75">
      <c r="A163" s="1">
        <v>7</v>
      </c>
      <c r="B163" s="1" t="s">
        <v>81</v>
      </c>
    </row>
    <row r="164" spans="1:2" ht="12.75">
      <c r="A164" s="1">
        <v>8</v>
      </c>
      <c r="B164" s="1" t="s">
        <v>82</v>
      </c>
    </row>
    <row r="165" spans="1:2" ht="12.75">
      <c r="A165" s="1">
        <v>9</v>
      </c>
      <c r="B165" s="1" t="s">
        <v>74</v>
      </c>
    </row>
    <row r="167" spans="1:2" ht="12.75">
      <c r="A167" s="1" t="s">
        <v>92</v>
      </c>
      <c r="B167" s="22" t="s">
        <v>107</v>
      </c>
    </row>
    <row r="168" spans="1:2" ht="12.75">
      <c r="A168" s="1">
        <v>1</v>
      </c>
      <c r="B168" s="1" t="s">
        <v>84</v>
      </c>
    </row>
    <row r="169" spans="1:3" ht="15">
      <c r="A169" s="1">
        <v>2</v>
      </c>
      <c r="B169" s="1" t="s">
        <v>90</v>
      </c>
      <c r="C169" s="23"/>
    </row>
    <row r="170" spans="1:2" ht="12.75">
      <c r="A170" s="1">
        <v>3</v>
      </c>
      <c r="B170" s="1" t="s">
        <v>89</v>
      </c>
    </row>
    <row r="171" spans="1:3" ht="15">
      <c r="A171" s="1">
        <v>4</v>
      </c>
      <c r="B171" s="1" t="s">
        <v>88</v>
      </c>
      <c r="C171" s="23"/>
    </row>
    <row r="172" spans="1:2" ht="12.75">
      <c r="A172" s="1">
        <v>5</v>
      </c>
      <c r="B172" s="1" t="s">
        <v>87</v>
      </c>
    </row>
    <row r="173" spans="1:3" ht="15">
      <c r="A173" s="1">
        <v>6</v>
      </c>
      <c r="B173" s="1" t="s">
        <v>86</v>
      </c>
      <c r="C173" s="23"/>
    </row>
    <row r="174" spans="1:2" ht="12.75">
      <c r="A174" s="1">
        <v>7</v>
      </c>
      <c r="B174" s="1" t="s">
        <v>85</v>
      </c>
    </row>
    <row r="175" spans="1:3" ht="15">
      <c r="A175" s="1">
        <v>8</v>
      </c>
      <c r="B175" s="1" t="s">
        <v>83</v>
      </c>
      <c r="C175" s="23"/>
    </row>
    <row r="177" spans="1:3" ht="15">
      <c r="A177" s="1" t="s">
        <v>93</v>
      </c>
      <c r="B177" s="22" t="s">
        <v>108</v>
      </c>
      <c r="C177" s="23"/>
    </row>
    <row r="178" spans="1:2" ht="12.75">
      <c r="A178" s="1">
        <v>1</v>
      </c>
      <c r="B178" s="1" t="s">
        <v>62</v>
      </c>
    </row>
    <row r="179" spans="1:3" ht="15">
      <c r="A179" s="1">
        <v>2</v>
      </c>
      <c r="B179" s="1" t="s">
        <v>63</v>
      </c>
      <c r="C179" s="23"/>
    </row>
    <row r="180" spans="1:2" ht="12.75">
      <c r="A180" s="1">
        <v>3</v>
      </c>
      <c r="B180" s="1" t="s">
        <v>64</v>
      </c>
    </row>
    <row r="181" spans="1:3" ht="15">
      <c r="A181" s="1">
        <v>4</v>
      </c>
      <c r="B181" s="1" t="s">
        <v>65</v>
      </c>
      <c r="C181" s="23"/>
    </row>
    <row r="182" spans="1:2" ht="12.75">
      <c r="A182" s="1">
        <v>5</v>
      </c>
      <c r="B182" s="1" t="s">
        <v>66</v>
      </c>
    </row>
    <row r="183" spans="1:3" ht="15">
      <c r="A183" s="1">
        <v>6</v>
      </c>
      <c r="B183" s="1" t="s">
        <v>67</v>
      </c>
      <c r="C183" s="23"/>
    </row>
    <row r="184" spans="1:2" ht="12.75">
      <c r="A184" s="1">
        <v>7</v>
      </c>
      <c r="B184" s="1" t="s">
        <v>68</v>
      </c>
    </row>
    <row r="185" spans="1:3" ht="15">
      <c r="A185" s="1">
        <v>8</v>
      </c>
      <c r="B185" s="1" t="s">
        <v>69</v>
      </c>
      <c r="C185" s="23"/>
    </row>
    <row r="186" spans="1:2" ht="12.75">
      <c r="A186" s="1">
        <v>9</v>
      </c>
      <c r="B186" s="1" t="s">
        <v>61</v>
      </c>
    </row>
    <row r="187" ht="15">
      <c r="C187" s="23"/>
    </row>
    <row r="188" spans="1:2" ht="12.75">
      <c r="A188" s="1" t="s">
        <v>94</v>
      </c>
      <c r="B188" s="22" t="s">
        <v>109</v>
      </c>
    </row>
    <row r="189" spans="1:2" ht="12.75">
      <c r="A189" s="1">
        <v>1</v>
      </c>
      <c r="B189" s="1" t="s">
        <v>71</v>
      </c>
    </row>
    <row r="190" spans="1:2" ht="12.75">
      <c r="A190" s="1">
        <v>2</v>
      </c>
      <c r="B190" s="1" t="s">
        <v>72</v>
      </c>
    </row>
    <row r="191" spans="1:2" ht="12.75">
      <c r="A191" s="1">
        <v>3</v>
      </c>
      <c r="B191" s="1" t="s">
        <v>73</v>
      </c>
    </row>
    <row r="192" spans="1:2" ht="12.75">
      <c r="A192" s="1">
        <v>4</v>
      </c>
      <c r="B192" s="1" t="s">
        <v>31</v>
      </c>
    </row>
    <row r="193" spans="1:2" ht="12.75">
      <c r="A193" s="1">
        <v>5</v>
      </c>
      <c r="B193" s="1" t="s">
        <v>32</v>
      </c>
    </row>
    <row r="194" spans="1:2" ht="12.75">
      <c r="A194" s="1">
        <v>6</v>
      </c>
      <c r="B194" s="1" t="s">
        <v>33</v>
      </c>
    </row>
    <row r="195" spans="1:2" ht="12.75">
      <c r="A195" s="1">
        <v>7</v>
      </c>
      <c r="B195" s="1" t="s">
        <v>34</v>
      </c>
    </row>
    <row r="196" spans="1:2" ht="12.75">
      <c r="A196" s="1">
        <v>8</v>
      </c>
      <c r="B196" s="1" t="s">
        <v>35</v>
      </c>
    </row>
    <row r="197" spans="1:2" ht="12.75">
      <c r="A197" s="1">
        <v>9</v>
      </c>
      <c r="B197" s="1" t="s">
        <v>36</v>
      </c>
    </row>
    <row r="198" spans="1:2" ht="12.75">
      <c r="A198" s="1">
        <v>10</v>
      </c>
      <c r="B198" s="1" t="s">
        <v>37</v>
      </c>
    </row>
    <row r="199" spans="1:2" ht="12.75">
      <c r="A199" s="1">
        <v>11</v>
      </c>
      <c r="B199" s="1" t="s">
        <v>38</v>
      </c>
    </row>
    <row r="200" spans="1:2" ht="12.75">
      <c r="A200" s="1">
        <v>12</v>
      </c>
      <c r="B200" s="1" t="s">
        <v>70</v>
      </c>
    </row>
    <row r="201" ht="12.75"/>
    <row r="202" spans="1:2" ht="12.75">
      <c r="A202" s="1" t="s">
        <v>95</v>
      </c>
      <c r="B202" s="22" t="s">
        <v>110</v>
      </c>
    </row>
    <row r="203" spans="1:2" ht="12.75">
      <c r="A203" s="1">
        <v>1</v>
      </c>
      <c r="B203" s="1" t="s">
        <v>40</v>
      </c>
    </row>
    <row r="204" spans="1:2" ht="12.75">
      <c r="A204" s="1">
        <v>2</v>
      </c>
      <c r="B204" s="1" t="s">
        <v>41</v>
      </c>
    </row>
    <row r="205" spans="1:2" ht="12.75">
      <c r="A205" s="1">
        <v>3</v>
      </c>
      <c r="B205" s="1" t="s">
        <v>42</v>
      </c>
    </row>
    <row r="206" spans="1:2" ht="12.75">
      <c r="A206" s="1">
        <v>4</v>
      </c>
      <c r="B206" s="1" t="s">
        <v>43</v>
      </c>
    </row>
    <row r="207" spans="1:2" ht="12.75">
      <c r="A207" s="1">
        <v>5</v>
      </c>
      <c r="B207" s="1" t="s">
        <v>39</v>
      </c>
    </row>
    <row r="209" spans="1:2" ht="12.75">
      <c r="A209" s="1" t="s">
        <v>96</v>
      </c>
      <c r="B209" s="22" t="s">
        <v>111</v>
      </c>
    </row>
    <row r="210" spans="1:2" ht="12.75">
      <c r="A210" s="1">
        <v>1</v>
      </c>
      <c r="B210" s="1" t="s">
        <v>45</v>
      </c>
    </row>
    <row r="211" spans="1:3" ht="15">
      <c r="A211" s="1">
        <v>2</v>
      </c>
      <c r="B211" s="1" t="s">
        <v>46</v>
      </c>
      <c r="C211" s="23"/>
    </row>
    <row r="212" spans="1:2" ht="12.75">
      <c r="A212" s="1">
        <v>3</v>
      </c>
      <c r="B212" s="1" t="s">
        <v>44</v>
      </c>
    </row>
    <row r="213" ht="15">
      <c r="C213" s="23"/>
    </row>
    <row r="214" spans="1:2" ht="12.75">
      <c r="A214" s="1" t="s">
        <v>97</v>
      </c>
      <c r="B214" s="22" t="s">
        <v>112</v>
      </c>
    </row>
    <row r="215" spans="1:2" ht="12.75">
      <c r="A215" s="1">
        <v>1</v>
      </c>
      <c r="B215" s="1" t="s">
        <v>48</v>
      </c>
    </row>
    <row r="216" spans="1:3" ht="15">
      <c r="A216" s="1">
        <v>2</v>
      </c>
      <c r="B216" s="1" t="s">
        <v>49</v>
      </c>
      <c r="C216" s="23"/>
    </row>
    <row r="217" spans="1:2" ht="12.75">
      <c r="A217" s="1">
        <v>3</v>
      </c>
      <c r="B217" s="1" t="s">
        <v>50</v>
      </c>
    </row>
    <row r="218" spans="1:3" ht="15">
      <c r="A218" s="1">
        <v>4</v>
      </c>
      <c r="B218" s="1" t="s">
        <v>51</v>
      </c>
      <c r="C218" s="23"/>
    </row>
    <row r="219" spans="1:2" ht="12.75">
      <c r="A219" s="1">
        <v>5</v>
      </c>
      <c r="B219" s="1" t="s">
        <v>47</v>
      </c>
    </row>
    <row r="220" ht="15">
      <c r="C220" s="23"/>
    </row>
    <row r="221" spans="1:2" ht="12.75">
      <c r="A221" s="1" t="s">
        <v>98</v>
      </c>
      <c r="B221" s="22" t="s">
        <v>113</v>
      </c>
    </row>
    <row r="222" spans="1:2" ht="12.75">
      <c r="A222" s="1">
        <v>1</v>
      </c>
      <c r="B222" s="1" t="s">
        <v>52</v>
      </c>
    </row>
    <row r="223" spans="1:3" ht="15">
      <c r="A223" s="1">
        <v>2</v>
      </c>
      <c r="B223" s="1" t="s">
        <v>53</v>
      </c>
      <c r="C223" s="23"/>
    </row>
    <row r="224" spans="1:2" ht="12.75">
      <c r="A224" s="1">
        <v>3</v>
      </c>
      <c r="B224" s="1" t="s">
        <v>42</v>
      </c>
    </row>
    <row r="225" spans="1:3" ht="15">
      <c r="A225" s="1">
        <v>4</v>
      </c>
      <c r="B225" s="1" t="s">
        <v>51</v>
      </c>
      <c r="C225" s="23"/>
    </row>
    <row r="226" spans="1:2" ht="12.75">
      <c r="A226" s="1">
        <v>5</v>
      </c>
      <c r="B226" s="1" t="s">
        <v>47</v>
      </c>
    </row>
    <row r="227" ht="15">
      <c r="C227" s="23"/>
    </row>
    <row r="228" spans="1:2" ht="12.75">
      <c r="A228" s="1" t="s">
        <v>99</v>
      </c>
      <c r="B228" s="22" t="s">
        <v>114</v>
      </c>
    </row>
    <row r="229" spans="1:2" ht="12.75">
      <c r="A229" s="1">
        <v>1</v>
      </c>
      <c r="B229" s="1" t="s">
        <v>56</v>
      </c>
    </row>
    <row r="230" spans="1:3" ht="15">
      <c r="A230" s="1">
        <v>2</v>
      </c>
      <c r="B230" s="1" t="s">
        <v>57</v>
      </c>
      <c r="C230" s="23"/>
    </row>
    <row r="231" spans="1:2" ht="12.75">
      <c r="A231" s="1">
        <v>3</v>
      </c>
      <c r="B231" s="1" t="s">
        <v>58</v>
      </c>
    </row>
    <row r="232" spans="1:3" ht="15">
      <c r="A232" s="1">
        <v>4</v>
      </c>
      <c r="B232" s="1" t="s">
        <v>59</v>
      </c>
      <c r="C232" s="23"/>
    </row>
    <row r="233" spans="1:2" ht="12.75">
      <c r="A233" s="1">
        <v>5</v>
      </c>
      <c r="B233" s="1" t="s">
        <v>55</v>
      </c>
    </row>
    <row r="234" ht="15">
      <c r="C234" s="23"/>
    </row>
    <row r="235" spans="1:2" ht="12.75">
      <c r="A235" s="1" t="s">
        <v>100</v>
      </c>
      <c r="B235" s="22" t="s">
        <v>115</v>
      </c>
    </row>
    <row r="236" spans="1:2" ht="12.75">
      <c r="A236" s="1">
        <v>1</v>
      </c>
      <c r="B236" s="1" t="s">
        <v>60</v>
      </c>
    </row>
    <row r="237" spans="1:3" ht="15">
      <c r="A237" s="1">
        <v>2</v>
      </c>
      <c r="B237" s="1" t="s">
        <v>0</v>
      </c>
      <c r="C237" s="23"/>
    </row>
    <row r="238" spans="1:2" ht="12.75">
      <c r="A238" s="1">
        <v>3</v>
      </c>
      <c r="B238" s="1" t="s">
        <v>54</v>
      </c>
    </row>
    <row r="239" ht="15">
      <c r="C239" s="23"/>
    </row>
    <row r="240" spans="1:2" ht="12.75">
      <c r="A240" s="1" t="s">
        <v>101</v>
      </c>
      <c r="B240" s="22" t="s">
        <v>116</v>
      </c>
    </row>
    <row r="241" spans="1:2" ht="12.75">
      <c r="A241" s="1">
        <v>1</v>
      </c>
      <c r="B241" s="1" t="s">
        <v>8</v>
      </c>
    </row>
    <row r="242" spans="1:3" ht="15">
      <c r="A242" s="1">
        <v>2</v>
      </c>
      <c r="B242" s="1" t="s">
        <v>9</v>
      </c>
      <c r="C242" s="23"/>
    </row>
    <row r="243" spans="1:2" ht="12.75">
      <c r="A243" s="1">
        <v>3</v>
      </c>
      <c r="B243" s="1" t="s">
        <v>1</v>
      </c>
    </row>
    <row r="244" ht="15">
      <c r="C244" s="23"/>
    </row>
    <row r="245" spans="1:2" ht="12.75">
      <c r="A245" s="1" t="s">
        <v>102</v>
      </c>
      <c r="B245" s="22" t="s">
        <v>117</v>
      </c>
    </row>
    <row r="246" spans="1:2" ht="12.75">
      <c r="A246" s="1">
        <v>1</v>
      </c>
      <c r="B246" s="1" t="s">
        <v>3</v>
      </c>
    </row>
    <row r="247" spans="1:3" ht="15">
      <c r="A247" s="1">
        <v>2</v>
      </c>
      <c r="B247" s="1" t="s">
        <v>4</v>
      </c>
      <c r="C247" s="23"/>
    </row>
    <row r="248" spans="1:2" ht="12.75">
      <c r="A248" s="1">
        <v>3</v>
      </c>
      <c r="B248" s="1" t="s">
        <v>5</v>
      </c>
    </row>
    <row r="249" spans="1:3" ht="15">
      <c r="A249" s="1">
        <v>4</v>
      </c>
      <c r="B249" s="1" t="s">
        <v>6</v>
      </c>
      <c r="C249" s="23"/>
    </row>
    <row r="250" spans="1:2" ht="12.75">
      <c r="A250" s="1">
        <v>5</v>
      </c>
      <c r="B250" s="1" t="s">
        <v>7</v>
      </c>
    </row>
    <row r="251" spans="1:3" ht="15">
      <c r="A251" s="1">
        <v>6</v>
      </c>
      <c r="B251" s="1" t="s">
        <v>2</v>
      </c>
      <c r="C251" s="23"/>
    </row>
    <row r="253" spans="1:3" ht="15">
      <c r="A253" s="1" t="s">
        <v>103</v>
      </c>
      <c r="B253" s="22" t="s">
        <v>118</v>
      </c>
      <c r="C253" s="23"/>
    </row>
    <row r="255" spans="1:3" ht="15">
      <c r="A255" s="1" t="s">
        <v>104</v>
      </c>
      <c r="B255" s="22" t="s">
        <v>119</v>
      </c>
      <c r="C255" s="23"/>
    </row>
    <row r="257" spans="1:2" ht="12.75">
      <c r="A257" s="1" t="s">
        <v>105</v>
      </c>
      <c r="B257" s="22" t="s">
        <v>120</v>
      </c>
    </row>
    <row r="258" ht="15"/>
    <row r="260" ht="15"/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Q29" sqref="Q29"/>
    </sheetView>
  </sheetViews>
  <sheetFormatPr defaultColWidth="10.75390625" defaultRowHeight="12.75"/>
  <cols>
    <col min="1" max="1" width="16.375" style="1" customWidth="1"/>
    <col min="2" max="2" width="11.375" style="1" customWidth="1"/>
    <col min="3" max="3" width="11.625" style="1" customWidth="1"/>
    <col min="4" max="4" width="8.875" style="1" customWidth="1"/>
    <col min="5" max="5" width="11.25390625" style="1" customWidth="1"/>
    <col min="6" max="6" width="8.125" style="1" customWidth="1"/>
    <col min="7" max="7" width="9.375" style="1" customWidth="1"/>
    <col min="8" max="8" width="9.00390625" style="1" customWidth="1"/>
    <col min="9" max="9" width="4.375" style="1" customWidth="1"/>
    <col min="10" max="10" width="8.75390625" style="1" customWidth="1"/>
    <col min="11" max="11" width="9.25390625" style="1" customWidth="1"/>
    <col min="12" max="12" width="10.00390625" style="1" customWidth="1"/>
    <col min="13" max="13" width="10.25390625" style="1" customWidth="1"/>
    <col min="14" max="14" width="10.375" style="1" customWidth="1"/>
    <col min="15" max="17" width="7.125" style="1" customWidth="1"/>
    <col min="18" max="18" width="9.25390625" style="1" customWidth="1"/>
    <col min="19" max="19" width="7.125" style="1" customWidth="1"/>
    <col min="20" max="20" width="6.875" style="1" customWidth="1"/>
    <col min="21" max="16384" width="10.75390625" style="1" customWidth="1"/>
  </cols>
  <sheetData>
    <row r="1" spans="1:256" ht="12.75">
      <c r="A1" s="9" t="s">
        <v>379</v>
      </c>
      <c r="B1" s="5" t="s">
        <v>420</v>
      </c>
      <c r="C1" s="5" t="s">
        <v>421</v>
      </c>
      <c r="D1" s="5" t="s">
        <v>422</v>
      </c>
      <c r="E1" s="5" t="s">
        <v>423</v>
      </c>
      <c r="F1" s="5" t="s">
        <v>424</v>
      </c>
      <c r="G1" s="5" t="s">
        <v>425</v>
      </c>
      <c r="H1" s="5" t="s">
        <v>426</v>
      </c>
      <c r="I1" s="5" t="s">
        <v>427</v>
      </c>
      <c r="J1" s="5" t="s">
        <v>431</v>
      </c>
      <c r="K1" s="5" t="s">
        <v>432</v>
      </c>
      <c r="L1" s="5" t="s">
        <v>433</v>
      </c>
      <c r="M1" s="5" t="s">
        <v>434</v>
      </c>
      <c r="N1" s="5" t="s">
        <v>435</v>
      </c>
      <c r="O1" s="5" t="s">
        <v>436</v>
      </c>
      <c r="P1" s="5" t="s">
        <v>437</v>
      </c>
      <c r="Q1" s="5" t="s">
        <v>438</v>
      </c>
      <c r="R1" s="5" t="s">
        <v>439</v>
      </c>
      <c r="S1" s="5" t="s">
        <v>440</v>
      </c>
      <c r="T1" s="5" t="s">
        <v>441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2.75">
      <c r="A2" s="5">
        <v>1</v>
      </c>
      <c r="B2" s="9" t="s">
        <v>326</v>
      </c>
      <c r="C2" s="5">
        <v>18</v>
      </c>
      <c r="D2" s="5">
        <v>1</v>
      </c>
      <c r="E2" s="5" t="s">
        <v>491</v>
      </c>
      <c r="F2" s="5">
        <v>1</v>
      </c>
      <c r="G2" s="5">
        <v>2</v>
      </c>
      <c r="H2" s="5" t="s">
        <v>491</v>
      </c>
      <c r="I2" s="5" t="s">
        <v>491</v>
      </c>
      <c r="J2" s="5">
        <v>1</v>
      </c>
      <c r="K2" s="5">
        <v>1</v>
      </c>
      <c r="L2" s="5">
        <v>1</v>
      </c>
      <c r="M2" s="5">
        <v>2</v>
      </c>
      <c r="N2" s="5">
        <v>4</v>
      </c>
      <c r="O2" s="5" t="s">
        <v>491</v>
      </c>
      <c r="P2" s="5" t="s">
        <v>391</v>
      </c>
      <c r="Q2" s="5" t="s">
        <v>491</v>
      </c>
      <c r="R2" s="5" t="s">
        <v>468</v>
      </c>
      <c r="S2" s="5" t="s">
        <v>392</v>
      </c>
      <c r="T2" s="5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2.75">
      <c r="A3" s="5">
        <v>2</v>
      </c>
      <c r="B3" s="9" t="s">
        <v>326</v>
      </c>
      <c r="C3" s="5">
        <v>19</v>
      </c>
      <c r="D3" s="5">
        <v>1</v>
      </c>
      <c r="E3" s="5" t="s">
        <v>491</v>
      </c>
      <c r="F3" s="5">
        <v>1</v>
      </c>
      <c r="G3" s="5">
        <v>2</v>
      </c>
      <c r="H3" s="5" t="s">
        <v>491</v>
      </c>
      <c r="I3" s="5" t="s">
        <v>491</v>
      </c>
      <c r="J3" s="5">
        <v>1</v>
      </c>
      <c r="K3" s="5">
        <v>1</v>
      </c>
      <c r="L3" s="5">
        <v>1</v>
      </c>
      <c r="M3" s="5">
        <v>3</v>
      </c>
      <c r="N3" s="5">
        <v>4</v>
      </c>
      <c r="O3" s="5" t="s">
        <v>491</v>
      </c>
      <c r="P3" s="5" t="s">
        <v>391</v>
      </c>
      <c r="Q3" s="5" t="s">
        <v>491</v>
      </c>
      <c r="R3" s="5" t="s">
        <v>469</v>
      </c>
      <c r="S3" s="5" t="s">
        <v>391</v>
      </c>
      <c r="T3" s="5">
        <v>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.75">
      <c r="A4" s="5">
        <v>3</v>
      </c>
      <c r="B4" s="9" t="s">
        <v>326</v>
      </c>
      <c r="C4" s="5">
        <v>19</v>
      </c>
      <c r="D4" s="5">
        <v>1</v>
      </c>
      <c r="E4" s="5" t="s">
        <v>491</v>
      </c>
      <c r="F4" s="5">
        <v>2</v>
      </c>
      <c r="G4" s="5">
        <v>2</v>
      </c>
      <c r="H4" s="5" t="s">
        <v>491</v>
      </c>
      <c r="I4" s="5" t="s">
        <v>491</v>
      </c>
      <c r="J4" s="5">
        <v>1</v>
      </c>
      <c r="K4" s="5">
        <v>2</v>
      </c>
      <c r="L4" s="5">
        <v>1</v>
      </c>
      <c r="M4" s="5">
        <v>3</v>
      </c>
      <c r="N4" s="5">
        <v>4</v>
      </c>
      <c r="O4" s="5" t="s">
        <v>491</v>
      </c>
      <c r="P4" s="5" t="s">
        <v>391</v>
      </c>
      <c r="Q4" s="5" t="s">
        <v>491</v>
      </c>
      <c r="R4" s="5" t="s">
        <v>472</v>
      </c>
      <c r="S4" s="5" t="s">
        <v>392</v>
      </c>
      <c r="T4" s="5">
        <v>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.75">
      <c r="A5" s="5">
        <v>4</v>
      </c>
      <c r="B5" s="9" t="s">
        <v>326</v>
      </c>
      <c r="C5" s="5">
        <v>19</v>
      </c>
      <c r="D5" s="5">
        <v>1</v>
      </c>
      <c r="E5" s="5" t="s">
        <v>491</v>
      </c>
      <c r="F5" s="5">
        <v>2</v>
      </c>
      <c r="G5" s="5">
        <v>2</v>
      </c>
      <c r="H5" s="5" t="s">
        <v>491</v>
      </c>
      <c r="I5" s="5" t="s">
        <v>491</v>
      </c>
      <c r="J5" s="5">
        <v>1</v>
      </c>
      <c r="K5" s="5">
        <v>2</v>
      </c>
      <c r="L5" s="5">
        <v>2</v>
      </c>
      <c r="M5" s="5">
        <v>4</v>
      </c>
      <c r="N5" s="5">
        <v>4</v>
      </c>
      <c r="O5" s="5" t="s">
        <v>491</v>
      </c>
      <c r="P5" s="5" t="s">
        <v>491</v>
      </c>
      <c r="Q5" s="5" t="s">
        <v>491</v>
      </c>
      <c r="R5" s="5" t="s">
        <v>470</v>
      </c>
      <c r="S5" s="5" t="s">
        <v>391</v>
      </c>
      <c r="T5" s="5">
        <v>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.75">
      <c r="A6" s="5">
        <v>5</v>
      </c>
      <c r="B6" s="9" t="s">
        <v>326</v>
      </c>
      <c r="C6" s="5">
        <v>19</v>
      </c>
      <c r="D6" s="5">
        <v>1</v>
      </c>
      <c r="E6" s="5" t="s">
        <v>491</v>
      </c>
      <c r="F6" s="5">
        <v>3</v>
      </c>
      <c r="G6" s="5">
        <v>2</v>
      </c>
      <c r="H6" s="5" t="s">
        <v>491</v>
      </c>
      <c r="I6" s="5" t="s">
        <v>391</v>
      </c>
      <c r="J6" s="5">
        <v>1</v>
      </c>
      <c r="K6" s="7">
        <v>2.5</v>
      </c>
      <c r="L6" s="5">
        <v>3</v>
      </c>
      <c r="M6" s="5">
        <v>4</v>
      </c>
      <c r="N6" s="5">
        <v>4</v>
      </c>
      <c r="O6" s="5" t="s">
        <v>491</v>
      </c>
      <c r="P6" s="5" t="s">
        <v>391</v>
      </c>
      <c r="Q6" s="5" t="s">
        <v>491</v>
      </c>
      <c r="R6" s="5" t="s">
        <v>471</v>
      </c>
      <c r="S6" s="5" t="s">
        <v>391</v>
      </c>
      <c r="T6" s="5">
        <v>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5">
        <v>6</v>
      </c>
      <c r="B7" s="9" t="s">
        <v>414</v>
      </c>
      <c r="C7" s="5">
        <v>19</v>
      </c>
      <c r="D7" s="5">
        <v>1</v>
      </c>
      <c r="E7" s="5" t="s">
        <v>491</v>
      </c>
      <c r="F7" s="5">
        <v>3</v>
      </c>
      <c r="G7" s="5">
        <v>2</v>
      </c>
      <c r="H7" s="5" t="s">
        <v>491</v>
      </c>
      <c r="I7" s="5" t="s">
        <v>391</v>
      </c>
      <c r="J7" s="5">
        <v>1</v>
      </c>
      <c r="K7" s="5">
        <v>3</v>
      </c>
      <c r="L7" s="5">
        <v>3</v>
      </c>
      <c r="M7" s="5">
        <v>4</v>
      </c>
      <c r="N7" s="5">
        <v>5</v>
      </c>
      <c r="O7" s="5" t="s">
        <v>491</v>
      </c>
      <c r="P7" s="5" t="s">
        <v>391</v>
      </c>
      <c r="Q7" s="5" t="s">
        <v>391</v>
      </c>
      <c r="R7" s="5" t="s">
        <v>472</v>
      </c>
      <c r="S7" s="5" t="s">
        <v>391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5">
        <v>7</v>
      </c>
      <c r="B8" s="9" t="s">
        <v>414</v>
      </c>
      <c r="C8" s="5">
        <v>19</v>
      </c>
      <c r="D8" s="5">
        <v>1</v>
      </c>
      <c r="E8" s="5" t="s">
        <v>491</v>
      </c>
      <c r="F8" s="5">
        <v>3</v>
      </c>
      <c r="G8" s="5">
        <v>3</v>
      </c>
      <c r="H8" s="5" t="s">
        <v>491</v>
      </c>
      <c r="I8" s="5" t="s">
        <v>391</v>
      </c>
      <c r="J8" s="5">
        <v>1</v>
      </c>
      <c r="K8" s="5">
        <v>3</v>
      </c>
      <c r="L8" s="5">
        <v>3</v>
      </c>
      <c r="M8" s="5">
        <v>4</v>
      </c>
      <c r="N8" s="5">
        <v>5</v>
      </c>
      <c r="O8" s="5" t="s">
        <v>491</v>
      </c>
      <c r="P8" s="5" t="s">
        <v>391</v>
      </c>
      <c r="Q8" s="5" t="s">
        <v>391</v>
      </c>
      <c r="R8" s="5" t="s">
        <v>471</v>
      </c>
      <c r="S8" s="5" t="s">
        <v>391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>
      <c r="A9" s="5">
        <v>8</v>
      </c>
      <c r="B9" s="9" t="s">
        <v>414</v>
      </c>
      <c r="C9" s="5">
        <v>20</v>
      </c>
      <c r="D9" s="5">
        <v>1</v>
      </c>
      <c r="E9" s="5" t="s">
        <v>491</v>
      </c>
      <c r="F9" s="5">
        <v>3</v>
      </c>
      <c r="G9" s="5">
        <v>3</v>
      </c>
      <c r="H9" s="5" t="s">
        <v>491</v>
      </c>
      <c r="I9" s="5" t="s">
        <v>391</v>
      </c>
      <c r="J9" s="5">
        <v>1</v>
      </c>
      <c r="K9" s="5">
        <v>3</v>
      </c>
      <c r="L9" s="5">
        <v>3</v>
      </c>
      <c r="M9" s="5">
        <v>4</v>
      </c>
      <c r="N9" s="5">
        <v>5</v>
      </c>
      <c r="O9" s="5" t="s">
        <v>491</v>
      </c>
      <c r="P9" s="5" t="s">
        <v>391</v>
      </c>
      <c r="Q9" s="5" t="s">
        <v>391</v>
      </c>
      <c r="R9" s="5" t="s">
        <v>417</v>
      </c>
      <c r="S9" s="5" t="s">
        <v>491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5">
        <v>9</v>
      </c>
      <c r="B10" s="9" t="s">
        <v>414</v>
      </c>
      <c r="C10" s="5">
        <v>20</v>
      </c>
      <c r="D10" s="5">
        <v>4</v>
      </c>
      <c r="E10" s="5" t="s">
        <v>491</v>
      </c>
      <c r="F10" s="5">
        <v>3</v>
      </c>
      <c r="G10" s="5">
        <v>3</v>
      </c>
      <c r="H10" s="5" t="s">
        <v>391</v>
      </c>
      <c r="I10" s="5" t="s">
        <v>391</v>
      </c>
      <c r="J10" s="5">
        <v>2</v>
      </c>
      <c r="K10" s="5">
        <v>3</v>
      </c>
      <c r="L10" s="5">
        <v>4</v>
      </c>
      <c r="M10" s="5">
        <v>5</v>
      </c>
      <c r="N10" s="5">
        <v>5</v>
      </c>
      <c r="O10" s="5" t="s">
        <v>491</v>
      </c>
      <c r="P10" s="5" t="s">
        <v>391</v>
      </c>
      <c r="Q10" s="5" t="s">
        <v>391</v>
      </c>
      <c r="R10" s="5" t="s">
        <v>490</v>
      </c>
      <c r="S10" s="5" t="s">
        <v>391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5">
        <v>10</v>
      </c>
      <c r="B11" s="9" t="s">
        <v>414</v>
      </c>
      <c r="C11" s="5">
        <v>20</v>
      </c>
      <c r="D11" s="5">
        <v>4</v>
      </c>
      <c r="E11" s="5" t="s">
        <v>491</v>
      </c>
      <c r="F11" s="5">
        <v>4</v>
      </c>
      <c r="G11" s="5">
        <v>3</v>
      </c>
      <c r="H11" s="5" t="s">
        <v>391</v>
      </c>
      <c r="I11" s="5" t="s">
        <v>391</v>
      </c>
      <c r="J11" s="5">
        <v>2</v>
      </c>
      <c r="K11" s="5">
        <v>3</v>
      </c>
      <c r="L11" s="5">
        <v>4</v>
      </c>
      <c r="M11" s="5">
        <v>5</v>
      </c>
      <c r="N11" s="5">
        <v>5</v>
      </c>
      <c r="O11" s="5" t="s">
        <v>491</v>
      </c>
      <c r="P11" s="5" t="s">
        <v>391</v>
      </c>
      <c r="Q11" s="5" t="s">
        <v>391</v>
      </c>
      <c r="R11" s="8">
        <v>0.04583333333333334</v>
      </c>
      <c r="S11" s="5" t="s">
        <v>391</v>
      </c>
      <c r="T11" s="5">
        <v>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>
        <v>11</v>
      </c>
      <c r="B12" s="9" t="s">
        <v>414</v>
      </c>
      <c r="C12" s="5">
        <v>20</v>
      </c>
      <c r="D12" s="5">
        <v>4</v>
      </c>
      <c r="E12" s="5" t="s">
        <v>391</v>
      </c>
      <c r="F12" s="5">
        <v>4</v>
      </c>
      <c r="G12" s="5">
        <v>3</v>
      </c>
      <c r="H12" s="5" t="s">
        <v>391</v>
      </c>
      <c r="I12" s="5" t="s">
        <v>391</v>
      </c>
      <c r="J12" s="5">
        <v>2</v>
      </c>
      <c r="K12" s="5">
        <v>3</v>
      </c>
      <c r="L12" s="5">
        <v>5</v>
      </c>
      <c r="M12" s="5">
        <v>5</v>
      </c>
      <c r="N12" s="5">
        <v>5</v>
      </c>
      <c r="O12" s="5" t="s">
        <v>392</v>
      </c>
      <c r="P12" s="5" t="s">
        <v>392</v>
      </c>
      <c r="Q12" s="5" t="s">
        <v>392</v>
      </c>
      <c r="R12" s="5" t="s">
        <v>368</v>
      </c>
      <c r="S12" s="5" t="s">
        <v>392</v>
      </c>
      <c r="T12" s="5">
        <v>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>
        <v>12</v>
      </c>
      <c r="B13" s="9" t="s">
        <v>414</v>
      </c>
      <c r="C13" s="5">
        <v>21</v>
      </c>
      <c r="D13" s="5">
        <v>4</v>
      </c>
      <c r="E13" s="5" t="s">
        <v>391</v>
      </c>
      <c r="F13" s="5">
        <v>4</v>
      </c>
      <c r="G13" s="5">
        <v>4</v>
      </c>
      <c r="H13" s="5" t="s">
        <v>391</v>
      </c>
      <c r="I13" s="5" t="s">
        <v>391</v>
      </c>
      <c r="J13" s="5">
        <v>2</v>
      </c>
      <c r="K13" s="5">
        <v>3</v>
      </c>
      <c r="L13" s="5">
        <v>5</v>
      </c>
      <c r="M13" s="5">
        <v>5</v>
      </c>
      <c r="N13" s="5">
        <v>5</v>
      </c>
      <c r="O13" s="5" t="s">
        <v>491</v>
      </c>
      <c r="P13" s="5" t="s">
        <v>391</v>
      </c>
      <c r="Q13" s="5" t="s">
        <v>391</v>
      </c>
      <c r="R13" s="5" t="s">
        <v>372</v>
      </c>
      <c r="S13" s="5" t="s">
        <v>373</v>
      </c>
      <c r="T13" s="5">
        <v>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5">
        <v>13</v>
      </c>
      <c r="B14" s="9" t="s">
        <v>414</v>
      </c>
      <c r="C14" s="5">
        <v>23</v>
      </c>
      <c r="D14" s="5">
        <v>4</v>
      </c>
      <c r="E14" s="5" t="s">
        <v>391</v>
      </c>
      <c r="F14" s="5">
        <v>5</v>
      </c>
      <c r="G14" s="5">
        <v>5</v>
      </c>
      <c r="H14" s="5" t="s">
        <v>391</v>
      </c>
      <c r="I14" s="5" t="s">
        <v>391</v>
      </c>
      <c r="J14" s="5">
        <v>3</v>
      </c>
      <c r="K14" s="6">
        <v>4</v>
      </c>
      <c r="L14" s="5">
        <v>5</v>
      </c>
      <c r="M14" s="5">
        <v>5</v>
      </c>
      <c r="N14" s="5">
        <v>5</v>
      </c>
      <c r="O14" s="5" t="s">
        <v>491</v>
      </c>
      <c r="P14" s="5" t="s">
        <v>478</v>
      </c>
      <c r="Q14" s="5" t="s">
        <v>391</v>
      </c>
      <c r="R14" s="5" t="s">
        <v>368</v>
      </c>
      <c r="S14" s="5" t="s">
        <v>391</v>
      </c>
      <c r="T14" s="5">
        <v>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5">
        <v>14</v>
      </c>
      <c r="B15" s="9" t="s">
        <v>414</v>
      </c>
      <c r="C15" s="5" t="s">
        <v>478</v>
      </c>
      <c r="D15" s="5">
        <v>6</v>
      </c>
      <c r="E15" s="5" t="s">
        <v>391</v>
      </c>
      <c r="F15" s="5">
        <v>5</v>
      </c>
      <c r="G15" s="5">
        <v>5</v>
      </c>
      <c r="H15" s="5" t="s">
        <v>391</v>
      </c>
      <c r="I15" s="5" t="s">
        <v>391</v>
      </c>
      <c r="J15" s="5">
        <v>4</v>
      </c>
      <c r="K15" s="5">
        <v>4</v>
      </c>
      <c r="L15" s="5">
        <v>5</v>
      </c>
      <c r="M15" s="5">
        <v>5</v>
      </c>
      <c r="N15" s="5">
        <v>5</v>
      </c>
      <c r="O15" s="5" t="s">
        <v>491</v>
      </c>
      <c r="P15" s="5" t="s">
        <v>391</v>
      </c>
      <c r="Q15" s="5" t="s">
        <v>391</v>
      </c>
      <c r="R15" s="5" t="s">
        <v>490</v>
      </c>
      <c r="S15" s="5" t="s">
        <v>391</v>
      </c>
      <c r="T15" s="5">
        <v>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7" spans="1:14" s="4" customFormat="1" ht="12.75">
      <c r="A17" s="4" t="s">
        <v>485</v>
      </c>
      <c r="B17" s="1"/>
      <c r="C17" s="4">
        <f>CONFIDENCE(0.05,1.2,13)</f>
        <v>0.65231544409125</v>
      </c>
      <c r="D17" s="4">
        <f>CONFIDENCE(0.05,1.72,14)</f>
        <v>0.9009745428122936</v>
      </c>
      <c r="F17" s="4">
        <f>AVERAGE(F2:F15)</f>
        <v>3.0714285714285716</v>
      </c>
      <c r="G17" s="4">
        <f>AVERAGE(G2:G15)</f>
        <v>2.9285714285714284</v>
      </c>
      <c r="J17" s="4">
        <f>AVERAGE(J2:J15)</f>
        <v>1.6428571428571428</v>
      </c>
      <c r="K17" s="4">
        <f>AVERAGE(K2:K15)</f>
        <v>2.6785714285714284</v>
      </c>
      <c r="L17" s="4">
        <f>AVERAGE(L2:L15)</f>
        <v>3.2142857142857144</v>
      </c>
      <c r="M17" s="4">
        <f>AVERAGE(M2:M15)</f>
        <v>4.142857142857143</v>
      </c>
      <c r="N17" s="4">
        <f>AVERAGE(N2:N15)</f>
        <v>4.642857142857143</v>
      </c>
    </row>
    <row r="18" spans="1:14" ht="12.75">
      <c r="A18" s="1" t="s">
        <v>404</v>
      </c>
      <c r="C18" s="1">
        <f>MEDIAN(C2:C15)</f>
        <v>19</v>
      </c>
      <c r="D18" s="1">
        <f>MEDIAN(D2:D15)</f>
        <v>1</v>
      </c>
      <c r="F18" s="1">
        <f>MEDIAN(F2:F15)</f>
        <v>3</v>
      </c>
      <c r="G18" s="1">
        <f>MEDIAN(G2:G15)</f>
        <v>3</v>
      </c>
      <c r="J18" s="1">
        <f>MEDIAN(J2:J15)</f>
        <v>1</v>
      </c>
      <c r="K18" s="1">
        <f>MEDIAN(K2:K15)</f>
        <v>3</v>
      </c>
      <c r="L18" s="1">
        <f>MEDIAN(L2:L15)</f>
        <v>3</v>
      </c>
      <c r="M18" s="1">
        <f>MEDIAN(M2:M15)</f>
        <v>4</v>
      </c>
      <c r="N18" s="1">
        <f>MEDIAN(N2:N15)</f>
        <v>5</v>
      </c>
    </row>
    <row r="19" spans="1:14" ht="12.75">
      <c r="A19" s="1" t="s">
        <v>405</v>
      </c>
      <c r="B19" s="1" t="s">
        <v>414</v>
      </c>
      <c r="C19" s="1">
        <f>MODE(C2:C15)</f>
        <v>19</v>
      </c>
      <c r="D19" s="1">
        <f>MODE(D2:D15)</f>
        <v>1</v>
      </c>
      <c r="F19" s="1">
        <f>MODE(F2:F15)</f>
        <v>3</v>
      </c>
      <c r="G19" s="1">
        <f>MODE(G2:G15)</f>
        <v>2</v>
      </c>
      <c r="J19" s="1">
        <f>MODE(J2:J15)</f>
        <v>1</v>
      </c>
      <c r="K19" s="1">
        <f>MODE(K2:K15)</f>
        <v>3</v>
      </c>
      <c r="L19" s="1">
        <f>MODE(L2:L15)</f>
        <v>3</v>
      </c>
      <c r="M19" s="1">
        <f>MODE(M2:M15)</f>
        <v>5</v>
      </c>
      <c r="N19" s="1">
        <f>MODE(N2:N15)</f>
        <v>5</v>
      </c>
    </row>
    <row r="20" spans="1:14" ht="12.75">
      <c r="A20" s="1" t="s">
        <v>377</v>
      </c>
      <c r="C20" s="4">
        <f>PERCENTILE(C2:C15,0.5)</f>
        <v>19</v>
      </c>
      <c r="D20" s="4">
        <f>PERCENTILE(D2:D15,0.97)</f>
        <v>5.219999999999999</v>
      </c>
      <c r="F20" s="4"/>
      <c r="G20" s="4"/>
      <c r="J20" s="4"/>
      <c r="K20" s="4"/>
      <c r="L20" s="4"/>
      <c r="M20" s="4"/>
      <c r="N20" s="4"/>
    </row>
    <row r="21" spans="1:14" ht="12.75">
      <c r="A21" s="1" t="s">
        <v>380</v>
      </c>
      <c r="C21" s="4"/>
      <c r="D21" s="4"/>
      <c r="F21" s="4">
        <f>PERCENTILE(F2:F15,0.1)</f>
        <v>1.2999999999999998</v>
      </c>
      <c r="G21" s="4">
        <f>PERCENTILE(G2:G15,0.1)</f>
        <v>2</v>
      </c>
      <c r="J21" s="4">
        <f>PERCENTILE(J2:J15,0.1)</f>
        <v>1</v>
      </c>
      <c r="K21" s="4">
        <f>PERCENTILE(K2:K15,0.1)</f>
        <v>1.2999999999999998</v>
      </c>
      <c r="L21" s="4">
        <f>PERCENTILE(L2:L15,0.1)</f>
        <v>1</v>
      </c>
      <c r="M21" s="4">
        <f>PERCENTILE(M2:M15,0.1)</f>
        <v>3</v>
      </c>
      <c r="N21" s="4">
        <f>PERCENTILE(N2:N15,0.1)</f>
        <v>4</v>
      </c>
    </row>
    <row r="22" spans="1:14" ht="12.75">
      <c r="A22" s="1" t="s">
        <v>381</v>
      </c>
      <c r="C22" s="4"/>
      <c r="D22" s="4"/>
      <c r="F22" s="4">
        <f>PERCENTILE(F2:F15,0.2)</f>
        <v>2</v>
      </c>
      <c r="G22" s="4">
        <f>PERCENTILE(G2:G15,0.2)</f>
        <v>2</v>
      </c>
      <c r="J22" s="4">
        <f>PERCENTILE(J2:J15,0.2)</f>
        <v>1</v>
      </c>
      <c r="K22" s="4">
        <f>PERCENTILE(K2:K15,0.2)</f>
        <v>2</v>
      </c>
      <c r="L22" s="4">
        <f>PERCENTILE(L2:L15,0.2)</f>
        <v>1.6</v>
      </c>
      <c r="M22" s="4">
        <f>PERCENTILE(M2:M15,0.2)</f>
        <v>3.6</v>
      </c>
      <c r="N22" s="4">
        <f>PERCENTILE(N2:N15,0.2)</f>
        <v>4</v>
      </c>
    </row>
    <row r="23" spans="1:14" ht="12.75">
      <c r="A23" s="1" t="s">
        <v>382</v>
      </c>
      <c r="C23" s="4"/>
      <c r="D23" s="4"/>
      <c r="F23" s="4">
        <f>PERCENTILE(F2:F15,0.5)</f>
        <v>3</v>
      </c>
      <c r="G23" s="4">
        <f>PERCENTILE(G2:G15,0.5)</f>
        <v>3</v>
      </c>
      <c r="J23" s="4">
        <f>PERCENTILE(J2:J15,0.5)</f>
        <v>1</v>
      </c>
      <c r="K23" s="4">
        <f>PERCENTILE(K2:K15,0.5)</f>
        <v>3</v>
      </c>
      <c r="L23" s="4">
        <f>PERCENTILE(L2:L15,0.5)</f>
        <v>3</v>
      </c>
      <c r="M23" s="4">
        <f>PERCENTILE(M2:M15,0.5)</f>
        <v>4</v>
      </c>
      <c r="N23" s="4">
        <f>PERCENTILE(N2:N15,0.5)</f>
        <v>5</v>
      </c>
    </row>
    <row r="24" spans="1:14" ht="12.75">
      <c r="A24" s="1" t="s">
        <v>323</v>
      </c>
      <c r="C24" s="4"/>
      <c r="D24" s="4"/>
      <c r="F24" s="4">
        <f>PERCENTILE(F2:F15,0.8)</f>
        <v>4</v>
      </c>
      <c r="G24" s="4">
        <f>PERCENTILE(F2:F15,0.8)</f>
        <v>4</v>
      </c>
      <c r="J24" s="4">
        <f>PERCENTILE(J2:J15,0.8)</f>
        <v>2</v>
      </c>
      <c r="K24" s="4">
        <f>PERCENTILE(K2:K15,0.8)</f>
        <v>3</v>
      </c>
      <c r="L24" s="4">
        <f>PERCENTILE(L2:L15,0.8)</f>
        <v>5</v>
      </c>
      <c r="M24" s="4">
        <f>PERCENTILE(M2:M15,0.8)</f>
        <v>5</v>
      </c>
      <c r="N24" s="4">
        <f>PERCENTILE(N2:N15,0.8)</f>
        <v>5</v>
      </c>
    </row>
    <row r="25" spans="1:14" ht="12.75">
      <c r="A25" s="1" t="s">
        <v>502</v>
      </c>
      <c r="F25" s="1">
        <f>PERCENTILE(F2:F15,0.95)</f>
        <v>5</v>
      </c>
      <c r="G25" s="1">
        <f>PERCENTILE(F2:F15,0.95)</f>
        <v>5</v>
      </c>
      <c r="J25" s="1">
        <f>PERCENTILE(J2:J15,0.95)</f>
        <v>3.3499999999999996</v>
      </c>
      <c r="K25" s="1">
        <f>PERCENTILE(K2:K15,0.95)</f>
        <v>4</v>
      </c>
      <c r="L25" s="1">
        <f>PERCENTILE(L2:L15,0.95)</f>
        <v>5</v>
      </c>
      <c r="M25" s="1">
        <f>PERCENTILE(M2:M15,0.95)</f>
        <v>5</v>
      </c>
      <c r="N25" s="1">
        <f>PERCENTILE(N2:N15,0.95)</f>
        <v>5</v>
      </c>
    </row>
    <row r="29" spans="1:20" ht="12.75">
      <c r="A29" s="1">
        <v>1</v>
      </c>
      <c r="B29" s="1" t="s">
        <v>326</v>
      </c>
      <c r="C29" s="1">
        <v>18</v>
      </c>
      <c r="D29" s="1" t="s">
        <v>478</v>
      </c>
      <c r="E29" s="1" t="s">
        <v>478</v>
      </c>
      <c r="F29" s="1">
        <v>1</v>
      </c>
      <c r="G29" s="1">
        <v>1</v>
      </c>
      <c r="H29" s="1" t="s">
        <v>478</v>
      </c>
      <c r="I29" s="1" t="s">
        <v>491</v>
      </c>
      <c r="J29" s="1">
        <v>1</v>
      </c>
      <c r="K29" s="1">
        <v>2</v>
      </c>
      <c r="L29" s="1">
        <v>1</v>
      </c>
      <c r="M29" s="1">
        <v>2</v>
      </c>
      <c r="N29" s="1">
        <v>2</v>
      </c>
      <c r="O29" s="1" t="s">
        <v>491</v>
      </c>
      <c r="P29" s="1" t="s">
        <v>391</v>
      </c>
      <c r="Q29" s="1" t="s">
        <v>391</v>
      </c>
      <c r="R29" s="1" t="s">
        <v>352</v>
      </c>
      <c r="S29" s="1" t="s">
        <v>392</v>
      </c>
      <c r="T29" s="1">
        <v>1</v>
      </c>
    </row>
    <row r="30" spans="1:20" ht="12.75">
      <c r="A30" s="1">
        <v>2</v>
      </c>
      <c r="B30" s="1" t="s">
        <v>326</v>
      </c>
      <c r="C30" s="1">
        <v>18</v>
      </c>
      <c r="D30" s="1">
        <v>1</v>
      </c>
      <c r="E30" s="1" t="s">
        <v>478</v>
      </c>
      <c r="F30" s="1">
        <v>2</v>
      </c>
      <c r="G30" s="1">
        <v>2</v>
      </c>
      <c r="H30" s="1" t="s">
        <v>491</v>
      </c>
      <c r="I30" s="1" t="s">
        <v>491</v>
      </c>
      <c r="J30" s="1">
        <v>1</v>
      </c>
      <c r="K30" s="1">
        <v>3</v>
      </c>
      <c r="L30" s="1">
        <v>1</v>
      </c>
      <c r="M30" s="1">
        <v>3</v>
      </c>
      <c r="N30" s="1">
        <v>3</v>
      </c>
      <c r="O30" s="1" t="s">
        <v>491</v>
      </c>
      <c r="P30" s="1" t="s">
        <v>391</v>
      </c>
      <c r="Q30" s="1" t="s">
        <v>491</v>
      </c>
      <c r="R30" s="1" t="s">
        <v>388</v>
      </c>
      <c r="S30" s="1" t="s">
        <v>391</v>
      </c>
      <c r="T30" s="1">
        <v>1</v>
      </c>
    </row>
    <row r="31" spans="1:20" ht="12.75">
      <c r="A31" s="1">
        <v>3</v>
      </c>
      <c r="B31" s="1" t="s">
        <v>326</v>
      </c>
      <c r="C31" s="1">
        <v>19</v>
      </c>
      <c r="D31" s="1">
        <v>1</v>
      </c>
      <c r="E31" s="1" t="s">
        <v>491</v>
      </c>
      <c r="F31" s="1">
        <v>2</v>
      </c>
      <c r="G31" s="1">
        <v>2</v>
      </c>
      <c r="H31" s="1" t="s">
        <v>391</v>
      </c>
      <c r="I31" s="1" t="s">
        <v>491</v>
      </c>
      <c r="J31" s="1">
        <v>1</v>
      </c>
      <c r="K31" s="1">
        <v>3</v>
      </c>
      <c r="L31" s="1">
        <v>1</v>
      </c>
      <c r="M31" s="1">
        <v>3</v>
      </c>
      <c r="N31" s="1">
        <v>4</v>
      </c>
      <c r="O31" s="1" t="s">
        <v>491</v>
      </c>
      <c r="P31" s="1" t="s">
        <v>391</v>
      </c>
      <c r="Q31" s="1" t="s">
        <v>491</v>
      </c>
      <c r="R31" s="3">
        <v>0.04583333333333334</v>
      </c>
      <c r="S31" s="1" t="s">
        <v>391</v>
      </c>
      <c r="T31" s="1">
        <v>1</v>
      </c>
    </row>
    <row r="32" spans="1:20" ht="12.75">
      <c r="A32" s="1">
        <v>4</v>
      </c>
      <c r="B32" s="1" t="s">
        <v>326</v>
      </c>
      <c r="C32" s="1">
        <v>19</v>
      </c>
      <c r="D32" s="1">
        <v>1</v>
      </c>
      <c r="E32" s="1" t="s">
        <v>491</v>
      </c>
      <c r="F32" s="1">
        <v>2</v>
      </c>
      <c r="G32" s="1">
        <v>3</v>
      </c>
      <c r="H32" s="1" t="s">
        <v>391</v>
      </c>
      <c r="I32" s="1" t="s">
        <v>491</v>
      </c>
      <c r="J32" s="1">
        <v>1</v>
      </c>
      <c r="K32" s="1">
        <v>3</v>
      </c>
      <c r="L32" s="1">
        <v>3</v>
      </c>
      <c r="M32" s="1">
        <v>4</v>
      </c>
      <c r="N32" s="1">
        <v>4</v>
      </c>
      <c r="O32" s="1" t="s">
        <v>491</v>
      </c>
      <c r="P32" s="1" t="s">
        <v>391</v>
      </c>
      <c r="Q32" s="1" t="s">
        <v>491</v>
      </c>
      <c r="R32" s="1" t="s">
        <v>387</v>
      </c>
      <c r="S32" s="1" t="s">
        <v>391</v>
      </c>
      <c r="T32" s="1">
        <v>1</v>
      </c>
    </row>
    <row r="33" spans="1:20" ht="12.75">
      <c r="A33" s="1">
        <v>5</v>
      </c>
      <c r="B33" s="1" t="s">
        <v>326</v>
      </c>
      <c r="C33" s="1">
        <v>19</v>
      </c>
      <c r="D33" s="1">
        <v>2</v>
      </c>
      <c r="E33" s="1" t="s">
        <v>491</v>
      </c>
      <c r="F33" s="1">
        <v>2</v>
      </c>
      <c r="G33" s="1">
        <v>4</v>
      </c>
      <c r="H33" s="1" t="s">
        <v>391</v>
      </c>
      <c r="I33" s="1" t="s">
        <v>391</v>
      </c>
      <c r="J33" s="1">
        <v>1</v>
      </c>
      <c r="K33" s="1">
        <v>3</v>
      </c>
      <c r="L33" s="1">
        <v>3</v>
      </c>
      <c r="M33" s="1">
        <v>4</v>
      </c>
      <c r="N33" s="1">
        <v>4</v>
      </c>
      <c r="O33" s="1" t="s">
        <v>491</v>
      </c>
      <c r="P33" s="1" t="s">
        <v>391</v>
      </c>
      <c r="Q33" s="1" t="s">
        <v>478</v>
      </c>
      <c r="R33" s="1">
        <v>1</v>
      </c>
      <c r="S33" s="1" t="s">
        <v>491</v>
      </c>
      <c r="T33" s="1">
        <v>1</v>
      </c>
    </row>
    <row r="34" spans="1:20" ht="12.75">
      <c r="A34" s="1">
        <v>6</v>
      </c>
      <c r="B34" s="1" t="s">
        <v>486</v>
      </c>
      <c r="C34" s="1">
        <v>19</v>
      </c>
      <c r="D34" s="1">
        <v>2</v>
      </c>
      <c r="E34" s="1" t="s">
        <v>491</v>
      </c>
      <c r="F34" s="1">
        <v>2</v>
      </c>
      <c r="G34" s="1">
        <v>4</v>
      </c>
      <c r="H34" s="1" t="s">
        <v>391</v>
      </c>
      <c r="I34" s="1" t="s">
        <v>391</v>
      </c>
      <c r="J34" s="1">
        <v>1</v>
      </c>
      <c r="K34" s="1">
        <v>3</v>
      </c>
      <c r="L34" s="1">
        <v>3</v>
      </c>
      <c r="M34" s="1">
        <v>4</v>
      </c>
      <c r="N34" s="1">
        <v>5</v>
      </c>
      <c r="O34" s="1" t="s">
        <v>491</v>
      </c>
      <c r="P34" s="1" t="s">
        <v>391</v>
      </c>
      <c r="Q34" s="1" t="s">
        <v>491</v>
      </c>
      <c r="R34" s="1" t="s">
        <v>472</v>
      </c>
      <c r="S34" s="1" t="s">
        <v>391</v>
      </c>
      <c r="T34" s="1">
        <v>1</v>
      </c>
    </row>
    <row r="35" spans="1:20" ht="12.75">
      <c r="A35" s="1">
        <v>7</v>
      </c>
      <c r="B35" s="1" t="s">
        <v>414</v>
      </c>
      <c r="C35" s="1">
        <v>19</v>
      </c>
      <c r="D35" s="1">
        <v>2</v>
      </c>
      <c r="E35" s="1" t="s">
        <v>491</v>
      </c>
      <c r="F35" s="1">
        <v>4</v>
      </c>
      <c r="G35" s="1">
        <v>4</v>
      </c>
      <c r="H35" s="1" t="s">
        <v>391</v>
      </c>
      <c r="I35" s="1" t="s">
        <v>391</v>
      </c>
      <c r="J35" s="1">
        <v>1</v>
      </c>
      <c r="K35" s="1">
        <v>3</v>
      </c>
      <c r="L35" s="1">
        <v>4</v>
      </c>
      <c r="M35" s="1">
        <v>5</v>
      </c>
      <c r="N35" s="1">
        <v>5</v>
      </c>
      <c r="O35" s="1" t="s">
        <v>491</v>
      </c>
      <c r="P35" s="1" t="s">
        <v>391</v>
      </c>
      <c r="Q35" s="1" t="s">
        <v>491</v>
      </c>
      <c r="R35" s="1">
        <v>0</v>
      </c>
      <c r="S35" s="1" t="s">
        <v>391</v>
      </c>
      <c r="T35" s="1">
        <v>1</v>
      </c>
    </row>
    <row r="36" spans="1:20" ht="12.75">
      <c r="A36" s="1">
        <v>8</v>
      </c>
      <c r="B36" s="1" t="s">
        <v>414</v>
      </c>
      <c r="C36" s="1">
        <v>19</v>
      </c>
      <c r="D36" s="1">
        <v>3</v>
      </c>
      <c r="E36" s="1" t="s">
        <v>391</v>
      </c>
      <c r="F36" s="1">
        <v>4</v>
      </c>
      <c r="G36" s="1">
        <v>4</v>
      </c>
      <c r="H36" s="1" t="s">
        <v>391</v>
      </c>
      <c r="I36" s="1" t="s">
        <v>391</v>
      </c>
      <c r="J36" s="1">
        <v>1</v>
      </c>
      <c r="K36" s="1">
        <v>3</v>
      </c>
      <c r="L36" s="1">
        <v>4</v>
      </c>
      <c r="M36" s="1">
        <v>5</v>
      </c>
      <c r="N36" s="1">
        <v>5</v>
      </c>
      <c r="O36" s="1" t="s">
        <v>391</v>
      </c>
      <c r="P36" s="1" t="s">
        <v>391</v>
      </c>
      <c r="Q36" s="1" t="s">
        <v>491</v>
      </c>
      <c r="R36" s="1" t="s">
        <v>335</v>
      </c>
      <c r="S36" s="1" t="s">
        <v>392</v>
      </c>
      <c r="T36" s="1">
        <v>1</v>
      </c>
    </row>
    <row r="37" spans="1:20" ht="12.75">
      <c r="A37" s="1">
        <v>9</v>
      </c>
      <c r="B37" s="1" t="s">
        <v>414</v>
      </c>
      <c r="C37" s="1">
        <v>19</v>
      </c>
      <c r="D37" s="1">
        <v>5</v>
      </c>
      <c r="E37" s="1" t="s">
        <v>391</v>
      </c>
      <c r="F37" s="1">
        <v>4</v>
      </c>
      <c r="G37" s="1">
        <v>4</v>
      </c>
      <c r="H37" s="1" t="s">
        <v>391</v>
      </c>
      <c r="I37" s="1" t="s">
        <v>391</v>
      </c>
      <c r="J37" s="1">
        <v>2</v>
      </c>
      <c r="K37" s="1">
        <v>4</v>
      </c>
      <c r="L37" s="1">
        <v>4</v>
      </c>
      <c r="M37" s="1">
        <v>5</v>
      </c>
      <c r="N37" s="1">
        <v>5</v>
      </c>
      <c r="O37" s="1" t="s">
        <v>491</v>
      </c>
      <c r="P37" s="1" t="s">
        <v>391</v>
      </c>
      <c r="Q37" s="1" t="s">
        <v>391</v>
      </c>
      <c r="R37" s="1" t="s">
        <v>472</v>
      </c>
      <c r="S37" s="1" t="s">
        <v>392</v>
      </c>
      <c r="T37" s="1">
        <v>1</v>
      </c>
    </row>
    <row r="38" spans="1:20" ht="12.75">
      <c r="A38" s="1">
        <v>10</v>
      </c>
      <c r="B38" s="1" t="s">
        <v>414</v>
      </c>
      <c r="C38" s="1">
        <v>19</v>
      </c>
      <c r="D38" s="1" t="s">
        <v>478</v>
      </c>
      <c r="E38" s="1" t="s">
        <v>391</v>
      </c>
      <c r="F38" s="1">
        <v>4</v>
      </c>
      <c r="G38" s="1">
        <v>4</v>
      </c>
      <c r="H38" s="1" t="s">
        <v>391</v>
      </c>
      <c r="I38" s="1" t="s">
        <v>391</v>
      </c>
      <c r="J38" s="1">
        <v>2</v>
      </c>
      <c r="K38" s="2" t="s">
        <v>331</v>
      </c>
      <c r="L38" s="1">
        <v>5</v>
      </c>
      <c r="M38" s="1">
        <v>5</v>
      </c>
      <c r="N38" s="1">
        <v>5</v>
      </c>
      <c r="O38" s="1" t="s">
        <v>391</v>
      </c>
      <c r="P38" s="1" t="s">
        <v>391</v>
      </c>
      <c r="Q38" s="1" t="s">
        <v>391</v>
      </c>
      <c r="R38" s="3">
        <v>0.04652777777777778</v>
      </c>
      <c r="S38" s="1" t="s">
        <v>391</v>
      </c>
      <c r="T38" s="1">
        <v>1</v>
      </c>
    </row>
    <row r="39" spans="1:20" ht="12.75">
      <c r="A39" s="1">
        <v>11</v>
      </c>
      <c r="B39" s="1" t="s">
        <v>414</v>
      </c>
      <c r="C39" s="1">
        <v>20</v>
      </c>
      <c r="D39" s="1" t="s">
        <v>478</v>
      </c>
      <c r="E39" s="1" t="s">
        <v>391</v>
      </c>
      <c r="F39" s="1">
        <v>4</v>
      </c>
      <c r="G39" s="1">
        <v>4</v>
      </c>
      <c r="H39" s="1" t="s">
        <v>391</v>
      </c>
      <c r="I39" s="1" t="s">
        <v>391</v>
      </c>
      <c r="J39" s="1" t="s">
        <v>478</v>
      </c>
      <c r="K39" s="1" t="s">
        <v>478</v>
      </c>
      <c r="L39" s="1">
        <v>5</v>
      </c>
      <c r="M39" s="1">
        <v>5</v>
      </c>
      <c r="N39" s="1">
        <v>5</v>
      </c>
      <c r="O39" s="1" t="s">
        <v>491</v>
      </c>
      <c r="P39" s="1" t="s">
        <v>391</v>
      </c>
      <c r="Q39" s="1" t="s">
        <v>491</v>
      </c>
      <c r="R39" s="1" t="s">
        <v>345</v>
      </c>
      <c r="S39" s="1" t="s">
        <v>491</v>
      </c>
      <c r="T39" s="1">
        <v>1</v>
      </c>
    </row>
    <row r="40" spans="1:20" ht="12.75">
      <c r="A40" s="1">
        <v>12</v>
      </c>
      <c r="B40" s="1" t="s">
        <v>414</v>
      </c>
      <c r="C40" s="1" t="s">
        <v>478</v>
      </c>
      <c r="D40" s="1" t="s">
        <v>478</v>
      </c>
      <c r="E40" s="1" t="s">
        <v>391</v>
      </c>
      <c r="F40" s="1" t="s">
        <v>478</v>
      </c>
      <c r="G40" s="1">
        <v>5</v>
      </c>
      <c r="H40" s="1" t="s">
        <v>391</v>
      </c>
      <c r="I40" s="1" t="s">
        <v>391</v>
      </c>
      <c r="J40" s="1" t="s">
        <v>478</v>
      </c>
      <c r="K40" s="1" t="s">
        <v>478</v>
      </c>
      <c r="L40" s="1">
        <v>5</v>
      </c>
      <c r="M40" s="1">
        <v>5</v>
      </c>
      <c r="N40" s="1">
        <v>5</v>
      </c>
      <c r="O40" s="1" t="s">
        <v>491</v>
      </c>
      <c r="P40" s="1" t="s">
        <v>391</v>
      </c>
      <c r="Q40" s="1" t="s">
        <v>491</v>
      </c>
      <c r="R40" s="1" t="s">
        <v>349</v>
      </c>
      <c r="S40" s="1" t="s">
        <v>392</v>
      </c>
      <c r="T40" s="1">
        <v>3</v>
      </c>
    </row>
    <row r="41" ht="12.75">
      <c r="B41" s="1" t="s">
        <v>414</v>
      </c>
    </row>
    <row r="42" spans="1:20" s="4" customFormat="1" ht="12.75">
      <c r="A42" s="4" t="s">
        <v>485</v>
      </c>
      <c r="C42" s="4">
        <f>AVERAGE(C29:C40)</f>
        <v>18.90909090909091</v>
      </c>
      <c r="D42" s="4">
        <f>AVERAGE(D29:D40)</f>
        <v>2.125</v>
      </c>
      <c r="F42" s="4">
        <f>AVERAGE(F29:F40)</f>
        <v>2.8181818181818183</v>
      </c>
      <c r="G42" s="4">
        <f>AVERAGE(G29:G40)</f>
        <v>3.4166666666666665</v>
      </c>
      <c r="J42" s="4">
        <f>AVERAGE(J29:J40)</f>
        <v>1.2</v>
      </c>
      <c r="K42" s="4">
        <f>AVERAGE(K29:K40)</f>
        <v>3</v>
      </c>
      <c r="L42" s="4">
        <f>AVERAGE(L29:L40)</f>
        <v>3.25</v>
      </c>
      <c r="M42" s="4">
        <f>AVERAGE(M29:M40)</f>
        <v>4.166666666666667</v>
      </c>
      <c r="N42" s="4">
        <f>AVERAGE(N29:N40)</f>
        <v>4.333333333333333</v>
      </c>
      <c r="T42" s="4">
        <f>AVERAGE(T29:T40)</f>
        <v>1.1666666666666667</v>
      </c>
    </row>
    <row r="43" spans="1:20" ht="12.75">
      <c r="A43" s="1" t="s">
        <v>404</v>
      </c>
      <c r="C43" s="1">
        <f>MEDIAN(C29:C40)</f>
        <v>19</v>
      </c>
      <c r="D43" s="1">
        <f>MEDIAN(D29:D40)</f>
        <v>2</v>
      </c>
      <c r="F43" s="1">
        <f>MEDIAN(F29:F40)</f>
        <v>2</v>
      </c>
      <c r="G43" s="1">
        <f>MEDIAN(G29:G40)</f>
        <v>4</v>
      </c>
      <c r="J43" s="1">
        <f>MEDIAN(J29:J40)</f>
        <v>1</v>
      </c>
      <c r="K43" s="1">
        <f>MEDIAN(K29:K40)</f>
        <v>3</v>
      </c>
      <c r="L43" s="1">
        <f>MEDIAN(L29:L40)</f>
        <v>3.5</v>
      </c>
      <c r="M43" s="1">
        <f>MEDIAN(M29:M40)</f>
        <v>4.5</v>
      </c>
      <c r="N43" s="1">
        <f>MEDIAN(N29:N40)</f>
        <v>5</v>
      </c>
      <c r="T43" s="1">
        <f>MEDIAN(T29:T40)</f>
        <v>1</v>
      </c>
    </row>
    <row r="44" spans="1:20" ht="12.75">
      <c r="A44" s="1" t="s">
        <v>405</v>
      </c>
      <c r="B44" s="1" t="s">
        <v>414</v>
      </c>
      <c r="C44" s="1">
        <f>MODE(C29:C40)</f>
        <v>19</v>
      </c>
      <c r="D44" s="1">
        <f>MODE(D29:D40)</f>
        <v>1</v>
      </c>
      <c r="F44" s="1">
        <f>MODE(F29:F40)</f>
        <v>2</v>
      </c>
      <c r="G44" s="1">
        <f>MODE(G29:G40)</f>
        <v>4</v>
      </c>
      <c r="J44" s="1">
        <f>MODE(J29:J40)</f>
        <v>1</v>
      </c>
      <c r="K44" s="1">
        <f>MODE(K29:K40)</f>
        <v>3</v>
      </c>
      <c r="L44" s="1">
        <f>MODE(L29:L40)</f>
        <v>1</v>
      </c>
      <c r="M44" s="1">
        <f>MODE(M29:M40)</f>
        <v>5</v>
      </c>
      <c r="N44" s="1">
        <f>MODE(N29:N40)</f>
        <v>5</v>
      </c>
      <c r="T44" s="1">
        <f>MODE(T29:T40)</f>
        <v>1</v>
      </c>
    </row>
    <row r="45" spans="1:14" ht="12.75">
      <c r="A45" s="1" t="s">
        <v>377</v>
      </c>
      <c r="C45" s="4">
        <f>PERCENTILE(C29:C40,0.5)</f>
        <v>19</v>
      </c>
      <c r="D45" s="4">
        <f>PERCENTILE(D29:D40,0.5)</f>
        <v>2</v>
      </c>
      <c r="F45" s="4"/>
      <c r="G45" s="4"/>
      <c r="K45" s="4"/>
      <c r="L45" s="4"/>
      <c r="M45" s="4"/>
      <c r="N45" s="4"/>
    </row>
    <row r="46" spans="1:14" ht="12.75">
      <c r="A46" s="1" t="s">
        <v>503</v>
      </c>
      <c r="C46" s="4"/>
      <c r="D46" s="4"/>
      <c r="F46" s="4">
        <f>PERCENTILE(F29:F40,0.1)</f>
        <v>2</v>
      </c>
      <c r="G46" s="4">
        <f>PERCENTILE(G29:G40,0.1)</f>
        <v>2</v>
      </c>
      <c r="K46" s="4"/>
      <c r="L46" s="4">
        <f>PERCENTILE(L29:L40,0.1)</f>
        <v>1</v>
      </c>
      <c r="M46" s="4">
        <f>PERCENTILE(M29:M40,0.1)</f>
        <v>3</v>
      </c>
      <c r="N46" s="4">
        <f>PERCENTILE(N29:N40,0.1)</f>
        <v>3.1</v>
      </c>
    </row>
    <row r="47" spans="1:14" ht="12.75">
      <c r="A47" s="1" t="s">
        <v>504</v>
      </c>
      <c r="C47" s="4"/>
      <c r="D47" s="4"/>
      <c r="F47" s="4"/>
      <c r="G47" s="4">
        <f>PERCENTILE(G29:G40,0.2)</f>
        <v>2.2</v>
      </c>
      <c r="K47" s="4"/>
      <c r="L47" s="4">
        <f>PERCENTILE(L29:L40,0.2)</f>
        <v>1.4000000000000004</v>
      </c>
      <c r="M47" s="4">
        <f>PERCENTILE(M29:M40,0.2)</f>
        <v>3.2</v>
      </c>
      <c r="N47" s="4">
        <f>PERCENTILE(N29:N40,0.2)</f>
        <v>4</v>
      </c>
    </row>
    <row r="48" spans="1:14" ht="12.75">
      <c r="A48" s="1" t="s">
        <v>444</v>
      </c>
      <c r="C48" s="4"/>
      <c r="D48" s="4"/>
      <c r="F48" s="4"/>
      <c r="G48" s="4">
        <f>PERCENTILE(G29:G40,0.5)</f>
        <v>4</v>
      </c>
      <c r="K48" s="4"/>
      <c r="L48" s="4">
        <f>PERCENTILE(L29:L40,0.5)</f>
        <v>3.5</v>
      </c>
      <c r="M48" s="4">
        <f>PERCENTILE(M29:M40,0.5)</f>
        <v>4.5</v>
      </c>
      <c r="N48" s="4">
        <f>PERCENTILE(N29:N40,0.5)</f>
        <v>5</v>
      </c>
    </row>
    <row r="49" spans="1:14" ht="12.75">
      <c r="A49" s="1" t="s">
        <v>445</v>
      </c>
      <c r="C49" s="4"/>
      <c r="D49" s="4"/>
      <c r="F49" s="4"/>
      <c r="G49" s="4">
        <f>PERCENTILE(G29:G40,0.8)</f>
        <v>4</v>
      </c>
      <c r="K49" s="4"/>
      <c r="L49" s="4">
        <f>PERCENTILE(L29:L40,0.8)</f>
        <v>4.800000000000001</v>
      </c>
      <c r="M49" s="4">
        <f>PERCENTILE(M29:M40,0.8)</f>
        <v>5</v>
      </c>
      <c r="N49" s="4">
        <f>PERCENTILE(N29:N40,0.8)</f>
        <v>5</v>
      </c>
    </row>
    <row r="50" spans="1:14" ht="12.75">
      <c r="A50" s="1" t="s">
        <v>446</v>
      </c>
      <c r="C50" s="4"/>
      <c r="D50" s="4"/>
      <c r="F50" s="4"/>
      <c r="G50" s="4">
        <f>PERCENTILE(G29:G40,0.95)</f>
        <v>4.449999999999999</v>
      </c>
      <c r="K50" s="4"/>
      <c r="L50" s="4">
        <f>PERCENTILE(L29:L40,0.95)</f>
        <v>5</v>
      </c>
      <c r="M50" s="4">
        <f>PERCENTILE(M29:M40,0.95)</f>
        <v>5</v>
      </c>
      <c r="N50" s="4">
        <f>PERCENTILE(N29:N40,0.95)</f>
        <v>5</v>
      </c>
    </row>
    <row r="51" spans="3:14" ht="12.75">
      <c r="C51" s="4"/>
      <c r="D51" s="4"/>
      <c r="F51" s="4"/>
      <c r="G51" s="4"/>
      <c r="K51" s="4"/>
      <c r="L51" s="4"/>
      <c r="M51" s="4"/>
      <c r="N51" s="4"/>
    </row>
    <row r="52" spans="3:14" ht="12.75">
      <c r="C52" s="4"/>
      <c r="D52" s="4"/>
      <c r="F52" s="4"/>
      <c r="G52" s="4"/>
      <c r="K52" s="4"/>
      <c r="L52" s="4"/>
      <c r="M52" s="4"/>
      <c r="N52" s="4"/>
    </row>
    <row r="54" spans="1:20" ht="12.75">
      <c r="A54" s="1" t="s">
        <v>406</v>
      </c>
      <c r="B54" s="1" t="s">
        <v>414</v>
      </c>
      <c r="C54" s="4">
        <f>AVERAGE(C2:C15,C29:C40)</f>
        <v>19.333333333333332</v>
      </c>
      <c r="D54" s="4">
        <f>AVERAGE(D2:D15,D29:D40)</f>
        <v>2.3181818181818183</v>
      </c>
      <c r="E54" s="4"/>
      <c r="F54" s="4">
        <f>AVERAGE(F2:F15,F29:F40)</f>
        <v>2.96</v>
      </c>
      <c r="G54" s="4">
        <f>AVERAGE(G2:G15,G29:G40)</f>
        <v>3.1538461538461537</v>
      </c>
      <c r="H54" s="4"/>
      <c r="I54" s="4"/>
      <c r="J54" s="4">
        <f>AVERAGE(J2:J15,J29:J40)</f>
        <v>1.4583333333333333</v>
      </c>
      <c r="K54" s="4">
        <f>AVERAGE(AVERAGE(K2:K15,K29:K40))</f>
        <v>2.8043478260869565</v>
      </c>
      <c r="L54" s="4">
        <f>AVERAGE(L2:L15,L29:L40)</f>
        <v>3.230769230769231</v>
      </c>
      <c r="M54" s="4">
        <f>AVERAGE(M2:M15,M29:M40)</f>
        <v>4.153846153846154</v>
      </c>
      <c r="N54" s="4">
        <f>AVERAGE(N2:N15,N29:N40)</f>
        <v>4.5</v>
      </c>
      <c r="O54" s="4"/>
      <c r="P54" s="4"/>
      <c r="Q54" s="4"/>
      <c r="S54" s="4"/>
      <c r="T54" s="4">
        <f>AVERAGE(T2:T15,T29:T40)</f>
        <v>1.1538461538461537</v>
      </c>
    </row>
    <row r="55" spans="1:20" ht="12.75">
      <c r="A55" s="1" t="s">
        <v>407</v>
      </c>
      <c r="C55" s="1">
        <f>MEDIAN(C2:C15,C29:C40)</f>
        <v>19</v>
      </c>
      <c r="D55" s="1">
        <f>MEDIAN(D2:D15,D29:D40)</f>
        <v>1.5</v>
      </c>
      <c r="F55" s="1">
        <f>MEDIAN(F2:F15,F29:F40)</f>
        <v>3</v>
      </c>
      <c r="G55" s="1">
        <f>MEDIAN(G2:G15,G29:G40)</f>
        <v>3</v>
      </c>
      <c r="J55" s="1">
        <f>MEDIAN(J2:J15,J29:J40)</f>
        <v>1</v>
      </c>
      <c r="K55" s="1">
        <f>MEDIAN(K2:K15,K29:K40)</f>
        <v>3</v>
      </c>
      <c r="L55" s="1">
        <f>MEDIAN(L2:L15,L29:L40)</f>
        <v>3</v>
      </c>
      <c r="M55" s="1">
        <f>MEDIAN(M2:M15,M29:M40)</f>
        <v>4</v>
      </c>
      <c r="N55" s="1">
        <f>MEDIAN(N2:N15,N29:N40)</f>
        <v>5</v>
      </c>
      <c r="T55" s="1">
        <f>MEDIAN(T2:T15,T29:T40)</f>
        <v>1</v>
      </c>
    </row>
    <row r="56" spans="1:20" ht="12.75">
      <c r="A56" s="1" t="s">
        <v>408</v>
      </c>
      <c r="C56" s="1">
        <f>MODE(C2:C15,C29:C40)</f>
        <v>19</v>
      </c>
      <c r="D56" s="1">
        <f>MODE(D2:D15,D29:D40)</f>
        <v>1</v>
      </c>
      <c r="F56" s="1">
        <f>MODE(F2:F15,F29:F40)</f>
        <v>4</v>
      </c>
      <c r="G56" s="1">
        <f>MODE(G2:G15,G29:G40)</f>
        <v>2</v>
      </c>
      <c r="J56" s="1">
        <f>MODE(J2:J15,J29:J40)</f>
        <v>1</v>
      </c>
      <c r="K56" s="1">
        <f>MODE(K2:K15,K29:K40)</f>
        <v>3</v>
      </c>
      <c r="L56" s="1">
        <f>MODE(L2:L15,L29:L40)</f>
        <v>3</v>
      </c>
      <c r="M56" s="1">
        <f>MODE(M2:M15,M29:M40)</f>
        <v>5</v>
      </c>
      <c r="N56" s="1">
        <f>MODE(N2:N15,N29:N40)</f>
        <v>5</v>
      </c>
      <c r="T56" s="1">
        <f>MODE(T2:T15,T29:T40)</f>
        <v>1</v>
      </c>
    </row>
    <row r="69" ht="12.75">
      <c r="O69" s="1">
        <f>VAR(K2:K15)</f>
        <v>0.8310439560439562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Elizabeth City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CERSER ECSU</dc:creator>
  <cp:keywords/>
  <dc:description/>
  <cp:lastModifiedBy>CERSER ECSU</cp:lastModifiedBy>
  <dcterms:created xsi:type="dcterms:W3CDTF">2010-06-10T18:03:27Z</dcterms:created>
  <dcterms:modified xsi:type="dcterms:W3CDTF">2010-07-16T02:51:04Z</dcterms:modified>
  <cp:category/>
  <cp:version/>
  <cp:contentType/>
  <cp:contentStatus/>
</cp:coreProperties>
</file>